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765" windowWidth="12120" windowHeight="8385" tabRatio="728" activeTab="0"/>
  </bookViews>
  <sheets>
    <sheet name="Cover" sheetId="1" r:id="rId1"/>
    <sheet name="Income St" sheetId="2" r:id="rId2"/>
    <sheet name="Balance Sheet" sheetId="3" r:id="rId3"/>
    <sheet name="Equity" sheetId="4" r:id="rId4"/>
    <sheet name="CF" sheetId="5" r:id="rId5"/>
    <sheet name="Notes A" sheetId="6" r:id="rId6"/>
    <sheet name="Notes B" sheetId="7" r:id="rId7"/>
    <sheet name="Reference" sheetId="8" state="hidden" r:id="rId8"/>
    <sheet name="CF worksheet" sheetId="9" state="hidden" r:id="rId9"/>
  </sheets>
  <definedNames>
    <definedName name="OLE_LINK1" localSheetId="5">'Notes A'!$B$138</definedName>
    <definedName name="_xlnm.Print_Area" localSheetId="2">'Balance Sheet'!$A$1:$E$76</definedName>
    <definedName name="_xlnm.Print_Area" localSheetId="4">'CF'!$A$1:$F$64</definedName>
    <definedName name="_xlnm.Print_Area" localSheetId="8">'CF worksheet'!$A$1:$D$65</definedName>
    <definedName name="_xlnm.Print_Area" localSheetId="0">'Cover'!$A$1:$E$29</definedName>
    <definedName name="_xlnm.Print_Area" localSheetId="3">'Equity'!$A$1:$H$37</definedName>
    <definedName name="_xlnm.Print_Area" localSheetId="5">'Notes A'!$A$1:$O$268</definedName>
    <definedName name="_xlnm.Print_Area" localSheetId="6">'Notes B'!$A$1:$N$182</definedName>
    <definedName name="_xlnm.Print_Titles" localSheetId="4">'CF'!$1:$5</definedName>
    <definedName name="_xlnm.Print_Titles" localSheetId="5">'Notes A'!$1:$5</definedName>
    <definedName name="_xlnm.Print_Titles" localSheetId="6">'Notes B'!$1:$5</definedName>
    <definedName name="Z_13DEDDFB_FA62_46E2_8ACC_11C3629F7440_.wvu.PrintArea" localSheetId="4" hidden="1">'CF'!$A$1:$D$63</definedName>
    <definedName name="Z_13DEDDFB_FA62_46E2_8ACC_11C3629F7440_.wvu.PrintArea" localSheetId="8" hidden="1">'CF worksheet'!$A$1:$D$65</definedName>
    <definedName name="Z_13DEDDFB_FA62_46E2_8ACC_11C3629F7440_.wvu.PrintArea" localSheetId="3" hidden="1">'Equity'!$A$1:$H$37</definedName>
    <definedName name="Z_13DEDDFB_FA62_46E2_8ACC_11C3629F7440_.wvu.PrintArea" localSheetId="5" hidden="1">'Notes A'!$A$1:$O$206</definedName>
    <definedName name="Z_13DEDDFB_FA62_46E2_8ACC_11C3629F7440_.wvu.PrintArea" localSheetId="6" hidden="1">'Notes B'!$A$1:$M$93</definedName>
    <definedName name="Z_13DEDDFB_FA62_46E2_8ACC_11C3629F7440_.wvu.PrintTitles" localSheetId="4" hidden="1">'CF'!$1:$5</definedName>
    <definedName name="Z_13DEDDFB_FA62_46E2_8ACC_11C3629F7440_.wvu.PrintTitles" localSheetId="5" hidden="1">'Notes A'!$1:$5</definedName>
    <definedName name="Z_13DEDDFB_FA62_46E2_8ACC_11C3629F7440_.wvu.PrintTitles" localSheetId="6" hidden="1">'Notes B'!$1:$5</definedName>
    <definedName name="Z_13DEDDFB_FA62_46E2_8ACC_11C3629F7440_.wvu.Rows" localSheetId="2" hidden="1">'Balance Sheet'!#REF!</definedName>
    <definedName name="Z_453D48A6_1794_4AEE_AE08_FB21B328D6E7_.wvu.PrintArea" localSheetId="2" hidden="1">'Balance Sheet'!$A$1:$E$76</definedName>
    <definedName name="Z_453D48A6_1794_4AEE_AE08_FB21B328D6E7_.wvu.PrintArea" localSheetId="4" hidden="1">'CF'!$A$1:$F$64</definedName>
    <definedName name="Z_453D48A6_1794_4AEE_AE08_FB21B328D6E7_.wvu.PrintArea" localSheetId="8" hidden="1">'CF worksheet'!$A$1:$D$65</definedName>
    <definedName name="Z_453D48A6_1794_4AEE_AE08_FB21B328D6E7_.wvu.PrintArea" localSheetId="0" hidden="1">'Cover'!$A$1:$E$29</definedName>
    <definedName name="Z_453D48A6_1794_4AEE_AE08_FB21B328D6E7_.wvu.PrintArea" localSheetId="3" hidden="1">'Equity'!$A$1:$H$37</definedName>
    <definedName name="Z_453D48A6_1794_4AEE_AE08_FB21B328D6E7_.wvu.PrintArea" localSheetId="5" hidden="1">'Notes A'!$A$43:$O$87</definedName>
    <definedName name="Z_453D48A6_1794_4AEE_AE08_FB21B328D6E7_.wvu.PrintArea" localSheetId="6" hidden="1">'Notes B'!$A$1:$M$181</definedName>
    <definedName name="Z_453D48A6_1794_4AEE_AE08_FB21B328D6E7_.wvu.PrintTitles" localSheetId="4" hidden="1">'CF'!$1:$5</definedName>
    <definedName name="Z_453D48A6_1794_4AEE_AE08_FB21B328D6E7_.wvu.PrintTitles" localSheetId="5" hidden="1">'Notes A'!$1:$5</definedName>
    <definedName name="Z_453D48A6_1794_4AEE_AE08_FB21B328D6E7_.wvu.PrintTitles" localSheetId="6" hidden="1">'Notes B'!$1:$5</definedName>
    <definedName name="Z_50AF5566_C7BA_4D9A_810D_584DE5E6152F_.wvu.PrintArea" localSheetId="2" hidden="1">'Balance Sheet'!$A$1:$E$76</definedName>
    <definedName name="Z_50AF5566_C7BA_4D9A_810D_584DE5E6152F_.wvu.PrintArea" localSheetId="4" hidden="1">'CF'!$A$1:$F$64</definedName>
    <definedName name="Z_50AF5566_C7BA_4D9A_810D_584DE5E6152F_.wvu.PrintArea" localSheetId="8" hidden="1">'CF worksheet'!$A$1:$D$65</definedName>
    <definedName name="Z_50AF5566_C7BA_4D9A_810D_584DE5E6152F_.wvu.PrintArea" localSheetId="0" hidden="1">'Cover'!$A$1:$E$29</definedName>
    <definedName name="Z_50AF5566_C7BA_4D9A_810D_584DE5E6152F_.wvu.PrintArea" localSheetId="3" hidden="1">'Equity'!$A$1:$H$37</definedName>
    <definedName name="Z_50AF5566_C7BA_4D9A_810D_584DE5E6152F_.wvu.PrintArea" localSheetId="5" hidden="1">'Notes A'!$A$43:$O$87</definedName>
    <definedName name="Z_50AF5566_C7BA_4D9A_810D_584DE5E6152F_.wvu.PrintArea" localSheetId="6" hidden="1">'Notes B'!$A$1:$M$181</definedName>
    <definedName name="Z_50AF5566_C7BA_4D9A_810D_584DE5E6152F_.wvu.PrintTitles" localSheetId="4" hidden="1">'CF'!$1:$5</definedName>
    <definedName name="Z_50AF5566_C7BA_4D9A_810D_584DE5E6152F_.wvu.PrintTitles" localSheetId="5" hidden="1">'Notes A'!$1:$5</definedName>
    <definedName name="Z_50AF5566_C7BA_4D9A_810D_584DE5E6152F_.wvu.PrintTitles" localSheetId="6" hidden="1">'Notes B'!$1:$5</definedName>
    <definedName name="Z_C15CAF19_BE84_4265_AFE2_D05F1311919D_.wvu.PrintArea" localSheetId="2" hidden="1">'Balance Sheet'!$A$1:$E$76</definedName>
    <definedName name="Z_C15CAF19_BE84_4265_AFE2_D05F1311919D_.wvu.PrintArea" localSheetId="4" hidden="1">'CF'!$A$1:$F$64</definedName>
    <definedName name="Z_C15CAF19_BE84_4265_AFE2_D05F1311919D_.wvu.PrintArea" localSheetId="8" hidden="1">'CF worksheet'!$A$1:$D$65</definedName>
    <definedName name="Z_C15CAF19_BE84_4265_AFE2_D05F1311919D_.wvu.PrintArea" localSheetId="0" hidden="1">'Cover'!$A$1:$E$29</definedName>
    <definedName name="Z_C15CAF19_BE84_4265_AFE2_D05F1311919D_.wvu.PrintArea" localSheetId="3" hidden="1">'Equity'!$A$1:$H$37</definedName>
    <definedName name="Z_C15CAF19_BE84_4265_AFE2_D05F1311919D_.wvu.PrintArea" localSheetId="5" hidden="1">'Notes A'!$A$43:$O$87</definedName>
    <definedName name="Z_C15CAF19_BE84_4265_AFE2_D05F1311919D_.wvu.PrintArea" localSheetId="6" hidden="1">'Notes B'!$A$1:$M$181</definedName>
    <definedName name="Z_C15CAF19_BE84_4265_AFE2_D05F1311919D_.wvu.PrintTitles" localSheetId="4" hidden="1">'CF'!$1:$5</definedName>
    <definedName name="Z_C15CAF19_BE84_4265_AFE2_D05F1311919D_.wvu.PrintTitles" localSheetId="5" hidden="1">'Notes A'!$1:$5</definedName>
    <definedName name="Z_C15CAF19_BE84_4265_AFE2_D05F1311919D_.wvu.PrintTitles" localSheetId="6" hidden="1">'Notes B'!$1:$5</definedName>
  </definedNames>
  <calcPr fullCalcOnLoad="1"/>
</workbook>
</file>

<file path=xl/comments9.xml><?xml version="1.0" encoding="utf-8"?>
<comments xmlns="http://schemas.openxmlformats.org/spreadsheetml/2006/main">
  <authors>
    <author>David</author>
  </authors>
  <commentList>
    <comment ref="C39" authorId="0">
      <text>
        <r>
          <rPr>
            <b/>
            <sz val="8"/>
            <rFont val="Tahoma"/>
            <family val="0"/>
          </rPr>
          <t>David:</t>
        </r>
        <r>
          <rPr>
            <sz val="8"/>
            <rFont val="Tahoma"/>
            <family val="0"/>
          </rPr>
          <t xml:space="preserve">
q1
34,564 cdn paid tti *
(15,397) refund KCI- US KW group
1,698 RM - prepayment VCSB
1,563 RM - KGTB
Q2
TTI refund 52,059 CAD
KNI paid 10,000 CAD
q3 
q4
</t>
        </r>
      </text>
    </comment>
    <comment ref="C17" authorId="0">
      <text>
        <r>
          <rPr>
            <b/>
            <sz val="8"/>
            <rFont val="Tahoma"/>
            <family val="0"/>
          </rPr>
          <t>David:</t>
        </r>
        <r>
          <rPr>
            <sz val="8"/>
            <rFont val="Tahoma"/>
            <family val="0"/>
          </rPr>
          <t xml:space="preserve">
Q1
tti = 51,500 cdn * 3.0040
kw = 8,430 US  * 3.4764
Aus = 450 Aus * 3.0040*.9273
Q2
tti =  50,850 cdn  * 3.1019
kw =  26,725  US  * 3.454
Q3
tti =     cad
kw =     US recovery
Q4
tti =   CAD 
tta=     AUS
kw = </t>
        </r>
      </text>
    </comment>
    <comment ref="C33" authorId="0">
      <text>
        <r>
          <rPr>
            <b/>
            <sz val="8"/>
            <rFont val="Tahoma"/>
            <family val="0"/>
          </rPr>
          <t>David:</t>
        </r>
        <r>
          <rPr>
            <sz val="8"/>
            <rFont val="Tahoma"/>
            <family val="0"/>
          </rPr>
          <t xml:space="preserve">
change in tax payable less current tax per p&amp;l less income taxes paid</t>
        </r>
      </text>
    </comment>
    <comment ref="G57" authorId="0">
      <text>
        <r>
          <rPr>
            <b/>
            <sz val="8"/>
            <rFont val="Tahoma"/>
            <family val="0"/>
          </rPr>
          <t>David:</t>
        </r>
        <r>
          <rPr>
            <sz val="8"/>
            <rFont val="Tahoma"/>
            <family val="0"/>
          </rPr>
          <t xml:space="preserve">
right column bal to zero</t>
        </r>
      </text>
    </comment>
    <comment ref="G22" authorId="0">
      <text>
        <r>
          <rPr>
            <b/>
            <sz val="8"/>
            <rFont val="Tahoma"/>
            <family val="0"/>
          </rPr>
          <t>David:</t>
        </r>
        <r>
          <rPr>
            <sz val="8"/>
            <rFont val="Tahoma"/>
            <family val="0"/>
          </rPr>
          <t xml:space="preserve">
fx from p&amp;l</t>
        </r>
      </text>
    </comment>
  </commentList>
</comments>
</file>

<file path=xl/sharedStrings.xml><?xml version="1.0" encoding="utf-8"?>
<sst xmlns="http://schemas.openxmlformats.org/spreadsheetml/2006/main" count="611" uniqueCount="434">
  <si>
    <t>Net cash generated from/(used in) operating activities</t>
  </si>
  <si>
    <t>Cash flows from/used in investing activities</t>
  </si>
  <si>
    <t>Purchase of property, plant and equipment</t>
  </si>
  <si>
    <t>Q2-2007</t>
  </si>
  <si>
    <t>Net cash generated from/(used in) investing activities</t>
  </si>
  <si>
    <t>Cash flows from/used in financing activities</t>
  </si>
  <si>
    <t>A</t>
  </si>
  <si>
    <t>NOTES TO THE INTERIM FINANCIAL REPORT</t>
  </si>
  <si>
    <t>A1</t>
  </si>
  <si>
    <t>Basis of preparation</t>
  </si>
  <si>
    <t>A2</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</si>
  <si>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</si>
  <si>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</si>
  <si>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</si>
  <si>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</si>
  <si>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</si>
  <si>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</si>
  <si>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</si>
  <si>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</si>
  <si>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</si>
  <si>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A7</t>
  </si>
  <si>
    <t>Dividend paid</t>
  </si>
  <si>
    <t>A8</t>
  </si>
  <si>
    <t>Segment information</t>
  </si>
  <si>
    <t>RM '000</t>
  </si>
  <si>
    <t>A9</t>
  </si>
  <si>
    <t>A10</t>
  </si>
  <si>
    <t>Material events subsequent to the end of the quarter</t>
  </si>
  <si>
    <t>A11</t>
  </si>
  <si>
    <t>Changes in the composition of the Group</t>
  </si>
  <si>
    <t>A12</t>
  </si>
  <si>
    <t>A13</t>
  </si>
  <si>
    <t>Capital commitments</t>
  </si>
  <si>
    <t>A14</t>
  </si>
  <si>
    <t>RM('000)</t>
  </si>
  <si>
    <t>B</t>
  </si>
  <si>
    <t>ADDITIONAL INFORMATION REQUIRED BY THE BURSA MALAYSIA SECURITIES BERHAD'S LISTING</t>
  </si>
  <si>
    <t>REQUIREMENTS</t>
  </si>
  <si>
    <t>Review of performance</t>
  </si>
  <si>
    <t>Prospects</t>
  </si>
  <si>
    <t>Profit forecast and profit guarantee</t>
  </si>
  <si>
    <t>Unquoted investments and properties</t>
  </si>
  <si>
    <t>Quoted securities</t>
  </si>
  <si>
    <t xml:space="preserve">The Group's profit before taxation for the current quarter ended 31 July 2007 of RM585,000 represents a decrease of RM553,000 over the profit before taxation of RM1.1 million for the previous quarter ended 30 April 2007. The decrease resulted from a combination of an increase from the Retail Sector (RM251,000) and a decrease from the Telco (RM645,000) and Corporate Sector (RM159,000). </t>
  </si>
  <si>
    <t xml:space="preserve">On 6 July 2007, KeyWest announced that the transaction has not closed as the parties continue to reconcile charges related to operation of the business after execution of the purchase agreement.  The parties, through their respective legal counsel are working together to settle the issues in good faith and are working amicably and both counsel believe all issues will be resolved and the closing will occur by 31 August 2007. </t>
  </si>
  <si>
    <t>On 18 July 2007, the Board of Directors announced that the Company had complied with the level of public shareholding spread as prescribed under Rule 8.15(1) of the Listing Requirements of Bursa Malaysia Securities Berhad for MESDAQ Market, wherein a listed issuer must have at least 25% of its listed shares in the hands of a minimum of 1,000 public shareholders holding not less than 100 shares each.</t>
  </si>
  <si>
    <t>On 26 July 2007, the Board of Directors announced that all resolutions as per the notice of the Third AGM dated 5 July 2007 were duly passed at the Company's Third AGM held at Meranti Ballroom, Level 22, Pacific Regency Hotel Suites, Menara Pan Global, Jalan Punchak, Off Jalan P. Ramlee, 50250 Kuala Lumpur on Friday, 27 July 2007 at 8:30 a.m.</t>
  </si>
  <si>
    <t>(d)</t>
  </si>
  <si>
    <t>On 1 August 2007, KeyWest announced the appointment of Goh Siong Seng as Executive Director and Member of the Audit Committee; and the resignation of Benjamin Wong as Chief Operating Officer and Member of the Audit Committee.  Both the said appointments and resignations took effect from 1 August 2007.</t>
  </si>
  <si>
    <t>(e)</t>
  </si>
  <si>
    <t>For the year to date ended 31 July 2007</t>
  </si>
  <si>
    <t>For the year to date ended 31 July 2006</t>
  </si>
  <si>
    <t>On 23 August 2007, the Board of Directors announced that Emergego Communications Inc. had changed its name to "Cocamola Inc." with effect from 19 July 2007.</t>
  </si>
  <si>
    <t>The interim financial statements were authorised for issue by the Board of Directors in accordance with a resolution of the directors on 27 September 2007.</t>
  </si>
  <si>
    <t xml:space="preserve">On 29 August 2007, KeyWest announced that on 8 August 2007, AmInvestment Bank Berhad (formerly known as AmMerchant Bank Berhad) (a member of the AmInvestment Bank Group) on behalf of KeyWest, sought the approval from the Securities Commission ("SC") on the proposed extension of time in the utilisation of proceeds raised pursuant to the flotation of KeyWest on the MESDAQ market of Bursa Malaysia Securities Berhad ("Proposed Extension").  The Proposed Extension was in respect of the extension of a further 2 years to utilise the proceeds of the RM2.7 million for research and development purposes.  SC had approved the Proposed Extension vide their letter dated 28 August 2007.  </t>
  </si>
  <si>
    <t>Group's borrowings and debt securities</t>
  </si>
  <si>
    <t>No dividend has been declared in respect of the financial period under review.</t>
  </si>
  <si>
    <t>a.</t>
  </si>
  <si>
    <t xml:space="preserve">Basic </t>
  </si>
  <si>
    <t>b.</t>
  </si>
  <si>
    <t>Diluted</t>
  </si>
  <si>
    <t>Earnings per share</t>
  </si>
  <si>
    <t>KEY WEST GLOBAL TELECOMMUNICATIONS BERHAD (643114-X)</t>
  </si>
  <si>
    <t>As at 31 January</t>
  </si>
  <si>
    <t>UNAUDITED CONDENSED CONSOLIDATED INCOME STATEMENT</t>
  </si>
  <si>
    <t>UNAUDITED CONDENSED CONSOLIDATED BALANCE SHEET</t>
  </si>
  <si>
    <t>UNAUDITED CONDENSED CONSOLIDATED STATEMENT OF CHANGES IN EQUITY</t>
  </si>
  <si>
    <t>UNAUDITED CONDENSED CONSOLIDATED STATEMENT OF CASH FLOWS</t>
  </si>
  <si>
    <t>RM'000</t>
  </si>
  <si>
    <t>N/A</t>
  </si>
  <si>
    <t>Other receivables</t>
  </si>
  <si>
    <t>Other payables</t>
  </si>
  <si>
    <t>Taxes payable</t>
  </si>
  <si>
    <t>Basic earnings per share (sen)</t>
  </si>
  <si>
    <t>Note:</t>
  </si>
  <si>
    <t>The unaudited Condensed Consolidated Balance Sheet should be read in conjunction with the company's</t>
  </si>
  <si>
    <t>Telco product and services</t>
  </si>
  <si>
    <t>Retail product and services</t>
  </si>
  <si>
    <t>The interim financial report should be read in conjunction with the audited financial statements of Key West Global Telecommunications Berhad ("KeyWest" or "the Company") for the period ended 31 January 2007.</t>
  </si>
  <si>
    <t>The accounting policies and methods of computation adopted by KeyWest and its subsidiary corporations ("KeyWest Group" or "the Group") in this interim financial report are consistent with those adopted in the annual financial statements for the period ended 31 January 2007 except as disclosed in Note A2.</t>
  </si>
  <si>
    <t>The auditors' report on the financial statements for the period ended 31 January 2007 was not qualified.</t>
  </si>
  <si>
    <t>Q1-2008</t>
  </si>
  <si>
    <t>FY 2008</t>
  </si>
  <si>
    <t>Profits from operations before tax</t>
  </si>
  <si>
    <t>Foreign exchange reserve</t>
  </si>
  <si>
    <t>Reserve</t>
  </si>
  <si>
    <t>Days</t>
  </si>
  <si>
    <t>Weighted average number of ordinary shares in issue ('000)</t>
  </si>
  <si>
    <t>At 31 July 2007</t>
  </si>
  <si>
    <t xml:space="preserve">At 31 July 2006 </t>
  </si>
  <si>
    <t>For the three months ended 31 July 2007</t>
  </si>
  <si>
    <t xml:space="preserve">For the three months ended 31 July 2006 </t>
  </si>
  <si>
    <t>The Group's revenue for the financial period ended 31 July 2007 was RM93.9 million with profit before tax of RM1.7 million.  Approximately 75% of the revenue was derived from the Telco sector (RM70.1 million) and 25% from the Retail sector (RM23.8 million).</t>
  </si>
  <si>
    <t>For the quarter ended, the Group recorded revenue of RM41.2 million and profit before tax of RM585,000.  The mix of revenue was 70% from Telco (RM28.9 million) and 30% from Retail (RM12.3 million).</t>
  </si>
  <si>
    <t>There were no acquisitions or disposals of unquoted investments and properties during the quarter ended 31 July 2007.</t>
  </si>
  <si>
    <t>There were no acquisitions or disposals of quoted securities during the quarter ended 31 July 2007.</t>
  </si>
  <si>
    <t xml:space="preserve">As at 31 July 2007, the total proceeds from the IPO and Rights Issue were utilised as follows:  </t>
  </si>
  <si>
    <t>Q2-2008</t>
  </si>
  <si>
    <t>KEY WEST GLOBAL TELECOMMUNICATIONS BERHAD</t>
  </si>
  <si>
    <t>(Company No. 643114-X)</t>
  </si>
  <si>
    <t>UNAUDITED QUARTERLY REPORT</t>
  </si>
  <si>
    <t>Expenses carried forward</t>
  </si>
  <si>
    <t>Trade receivables</t>
  </si>
  <si>
    <t>Provision for liabilities</t>
  </si>
  <si>
    <t>Deferred tax liability</t>
  </si>
  <si>
    <t>Trade payables</t>
  </si>
  <si>
    <t>Tax payable</t>
  </si>
  <si>
    <t>Other payables and accruals</t>
  </si>
  <si>
    <t>Net amount due to related parties</t>
  </si>
  <si>
    <t>Net increase in cash and cash equivalents</t>
  </si>
  <si>
    <t>There were no changes in estimates of amounts reported that have a material effect in the quarter under review.</t>
  </si>
  <si>
    <t>There were no changes in the valuation of the property, plant and equipment reported in the quarter under review.</t>
  </si>
  <si>
    <t>Beginning of period</t>
  </si>
  <si>
    <t>Shares</t>
  </si>
  <si>
    <t>No. Outstanding</t>
  </si>
  <si>
    <t>Weighted Ave</t>
  </si>
  <si>
    <t>Acquisition</t>
  </si>
  <si>
    <t>Acquisition of subsidiaries</t>
  </si>
  <si>
    <t>check</t>
  </si>
  <si>
    <t>After adj</t>
  </si>
  <si>
    <t>Adj to Fx</t>
  </si>
  <si>
    <t>Net cash generated from/(used in) financing activities</t>
  </si>
  <si>
    <t>Effects of exchange rate changes</t>
  </si>
  <si>
    <t>Final</t>
  </si>
  <si>
    <t>Operating profit before working capital changes</t>
  </si>
  <si>
    <t>Cash flows from operating activities</t>
  </si>
  <si>
    <t>Allowance/(recovery) for doubtful debts</t>
  </si>
  <si>
    <t>The unaudited Condensed Consolidated Statement of Cash Flows should be read in conjunction with the</t>
  </si>
  <si>
    <t>Adjustments for:</t>
  </si>
  <si>
    <t>INDIVIDUAL QUARTER</t>
  </si>
  <si>
    <t>CUMULATIVE QUARTER</t>
  </si>
  <si>
    <t>Changes in current assets and liabilities:</t>
  </si>
  <si>
    <t>Status of Corporate Proposal</t>
  </si>
  <si>
    <t>Status of Utilisation of Proceeds</t>
  </si>
  <si>
    <t>Foreign tax</t>
  </si>
  <si>
    <t>The effective tax rates for the period presented above are higher than the statutory rate principally due to the losses of certain subsidiaries which cannot be set off against taxable profits made by other subsidiaries, and certain expenses which are not deductible for tax purposes.</t>
  </si>
  <si>
    <t>Rights issue</t>
  </si>
  <si>
    <t>Balance = 0</t>
  </si>
  <si>
    <t>Net foreign exchange loss (gain)</t>
  </si>
  <si>
    <t>Sub div of shares</t>
  </si>
  <si>
    <t>Acq of KCI</t>
  </si>
  <si>
    <t>End of period</t>
  </si>
  <si>
    <t>Q2</t>
  </si>
  <si>
    <t>Weighted average for the quarter:</t>
  </si>
  <si>
    <t>Weighted average for the year:</t>
  </si>
  <si>
    <t>Allowance for doubtful debts</t>
  </si>
  <si>
    <t>Private placement</t>
  </si>
  <si>
    <t>Bonus issue</t>
  </si>
  <si>
    <t>Q3</t>
  </si>
  <si>
    <t>Share Premium</t>
  </si>
  <si>
    <t>Share premium</t>
  </si>
  <si>
    <t xml:space="preserve">Share issuance </t>
  </si>
  <si>
    <t>Acquisition of KCI / Issuance of shares</t>
  </si>
  <si>
    <t>Net cash generated from financing activities</t>
  </si>
  <si>
    <t>FOR THE SECOND QUARTER ENDED 31 JULY 2007</t>
  </si>
  <si>
    <t>Quarterly report on consolidated results for the second quarter ended 31 July 2007</t>
  </si>
  <si>
    <t>consolidated results for the three month quarter ended 31 July 2007.</t>
  </si>
  <si>
    <t>As at 31 July</t>
  </si>
  <si>
    <t>Cash flows from financing activities</t>
  </si>
  <si>
    <t>Cash flows used in investing activities</t>
  </si>
  <si>
    <t>Inventories</t>
  </si>
  <si>
    <t>3) The balance of $100,000 plus an amount equal to all of the interest accrued in the escrow is being held back under the escrow;</t>
  </si>
  <si>
    <t>5) Yestel, Inc. shall reimburse TTUSA for bills that were paid by manager but were not specifically part of the management agreement.  Both TTUSA and Yestel shall mutually agree upon which bills were owed by Yestel and which bills were owed by TTUSA.  In the event the parties cannot agree, the disputed amount shall be submitted for judicial determination pursuant to the dispute resolution provision of the Escrow Agreement.</t>
  </si>
  <si>
    <t xml:space="preserve">6) Yestel shall provide the manager and TTUSA with a final signed off release/indemnification agreement in substantially the same for as set forth in the APA and Guaranty Agreement.  </t>
  </si>
  <si>
    <t xml:space="preserve">1) Closing date will be 1 May 2007; </t>
  </si>
  <si>
    <t>2) The management agreement continues until Closing and shall automatically cease without any further notice of either party. Until 1 May 2007, Yestel continues to bill customers with his format and charges and file taxes, and TTUSA will continue to pay the taxes on behalf of Yestel, Inc.;</t>
  </si>
  <si>
    <t>4) Prior to 1 May 2007, TTUSA and Yestel shall have determined whether any amounts should be returned to TTUSA from the proceeds remaining in the Escrow account for some outstanding issues;</t>
  </si>
  <si>
    <t>7) Yestel continues to support TTUSA for 6 months or when needed and if necessary on the training of the programming. TTUSA will pay Yestel USD 100.00 per hour for any time required to spend assisting TTUSA after 1 May 2007.</t>
  </si>
  <si>
    <t xml:space="preserve">No legal actions have been commenced against either party.   </t>
  </si>
  <si>
    <t xml:space="preserve">The telecommunications industry is expected to continue to enjoy continuous growth for the remaining quarters of 2007 but competition is expected to further intensify.  The Group will continue to focus on improving sales productivity and margin enhancements by leveraging the network and human resources and increasing the revenue mix in favor of higher margin growth services. </t>
  </si>
  <si>
    <t xml:space="preserve">On 9 March 2007, Times Telecom (USA) Inc. incorporated Emergego Communications Inc. ("ECI") in the State of Nevada.  The authorised share capital of ECI is USD75,000 divided into 75,000 ordinary shares and the paid-up share capital is USD1,000 divided into 1,000 ordinary shares.  The principal activities of ECI is to provide telecommunication and web services and e-commerce. </t>
  </si>
  <si>
    <t>Note 1 **</t>
  </si>
  <si>
    <t>The Group borrowings consist of the following:</t>
  </si>
  <si>
    <t>Loan drawn down</t>
  </si>
  <si>
    <t>Cash and cash equivalents at 1 February 2007</t>
  </si>
  <si>
    <t>Cash and cash equivalents at 30 April 2007</t>
  </si>
  <si>
    <t>Amortisation of development costs</t>
  </si>
  <si>
    <t>company's annual audited financial statements for the period ended 31 January 2007.</t>
  </si>
  <si>
    <t>There were no issuance, cancellation, repurchase, resale and repayment of debt and equity securities for the current financial quarter except as shown on the Unaudited Condensed Consolidated Statement of Changes in Equity.</t>
  </si>
  <si>
    <t>(i)</t>
  </si>
  <si>
    <t>(ii)</t>
  </si>
  <si>
    <t>There were no material litigations pending at the date of this announcement.</t>
  </si>
  <si>
    <t>Inventory</t>
  </si>
  <si>
    <t>Cash and cash equivalents comprise the following</t>
  </si>
  <si>
    <t>Q3-2007</t>
  </si>
  <si>
    <t>Off balance sheet financial instruments</t>
  </si>
  <si>
    <t>There was no financial instrument with off-balance sheet risk as at the date of this announcement applicable to the Group.</t>
  </si>
  <si>
    <t>Material litigation</t>
  </si>
  <si>
    <t>Income tax expense</t>
  </si>
  <si>
    <t>The Group's taxation represents the consolidation of the estimated taxation expense of the various companies within the Group and is computed vis-à-vis the respective tax jurisdiction and legislation of the various countries of operation.</t>
  </si>
  <si>
    <t>As consideration for TTUSA providing to YesTel the management services described above, YesTel agrees to pay TTUSA a fee equal to the revenues generated from the business managed by TTUSA minus all expenses paid ("Net Profit").  Yestel has granted TTUSA the right to pay itself the Net Profit starting from 21 July 2006 until termination of the Management Agreement.  In the event of termination of the APA, TTUSA has agreed to return all assets to YesTel in substantially the same condition as they were in immediately prior to the Management Agreement and shall immediately relinquish to YesTel all rights obtained under the Management Agreement.  In addition, upon termination of the APA, YesTel will return all monies previously paid by TTUSA pursuant to the APA.</t>
  </si>
  <si>
    <t xml:space="preserve">The Assignment was also acknowledged and agreed by YesTel.  Subsequently, TTUSA and Yestel will enter into a sale and purchase agreement to undertake the above Proposed Acquisition.  YesTel, incorporated in the State of California, United States of America ("USA") on 15 March 2000, currently has an authorised share capital of USD100,000. Its issued and fully paid-up share capital is USD2,000, divided into 2,000 common stock of USD1.00 each. YesTel is a long-distance phone company which provides a comprehensive range of telecommunication solutions to residential and business customers in the USA. </t>
  </si>
  <si>
    <t>Financing</t>
  </si>
  <si>
    <t>VCSB (Q3)</t>
  </si>
  <si>
    <t>RM</t>
  </si>
  <si>
    <t>TTI        in CAD coverted to RM</t>
  </si>
  <si>
    <t>Q2 YTD</t>
  </si>
  <si>
    <t>Borrower: Times Telecom Inc.  ("TTI")</t>
  </si>
  <si>
    <t>CAD 350,000 non-revolving demand term loan ("the Overdraft").</t>
  </si>
  <si>
    <t>CAD 100,000 guarantee line as a sub-limit of the Overdraft ("the TTI Guarantee")</t>
  </si>
  <si>
    <t>To issue guarantees to third party telecommunications providers.</t>
  </si>
  <si>
    <t>Borrower: Keywest Networks (Canada) Inc.   ("KNI")</t>
  </si>
  <si>
    <t>CAD 250,000 non-revolving demand term loan ("the Operating Loan")</t>
  </si>
  <si>
    <t>To assist in financing the capital requirements of KNI.</t>
  </si>
  <si>
    <t>CAD 100,000 guarantee line as a sub-limit of the Overdraft ("the KNI Guarantee")</t>
  </si>
  <si>
    <t>Both parties through their respective legal counsel have agreed on a cut off date for closing.  Documents are being drawn up and sign off is expected to be done on or before 30 September 2007.</t>
  </si>
  <si>
    <t>As at 31 July 2007, collectively, TTI/KNI have utilised USD 190,000  (USD 50,000 - 31 July 2006) of the guarantee lines.</t>
  </si>
  <si>
    <t>In consideration of HSBC Bank Canada agreeing to grant credit facilities to Times Telecom Inc. and Keywest Networks (Canada) Inc., for purposes and upon the terms and conditions as stipulated in the Bank's Letter of Offer dated 25 January 2006,  Keywest Communications (USA) Inc., has provided a Corporate Guarantee in favour of the Bank upon the terms and conditions as stipulated in the Corporate Guarantee Agreement.</t>
  </si>
  <si>
    <t>&lt;see below&gt;</t>
  </si>
  <si>
    <t>On 30 December 2005, KeyWest announced that, on 27 December 2005, TTUSA entered into a conditional sales and purchase agreement with YesTel where TTUSA shall acquire and YesTel shall sell substantially all of the assets of YesTel for a cash consideration of USD2.0 million.  In addition, on 27 December 2005, TTUSA and Neo Prodigy agreed to an update to the letter of assignment where the assignment fee payable to Neo Prodigy was revised to USD450,000 from USD400,000 in return for Neo Prodigy negotiating the reduction of USD400,000 on the purchase price and for TTUSA entering into an asset purchase agreement ("APA") with YesTel.  The total consideration is now USD2,450,000 consisting of a revised assignment fee of USD450,000 to Neo Prodigy and an APA of USD2,000,000 with YesTel.  The closing date will be 2 February 2006 or such other date that the conditions in the APA have been fulfilled and satisfied.</t>
  </si>
  <si>
    <t>(a)</t>
  </si>
  <si>
    <t>(b)</t>
  </si>
  <si>
    <t>Equity holder of the parent</t>
  </si>
  <si>
    <t>NON-CURRENT LIABILITIES</t>
  </si>
  <si>
    <t>TOTAL ASSETS</t>
  </si>
  <si>
    <t>EQUITY AND LIABILITIES</t>
  </si>
  <si>
    <t>Total liabilities</t>
  </si>
  <si>
    <t>TOTAL EQUITY AND LIABILITIES</t>
  </si>
  <si>
    <t>Finance costs</t>
  </si>
  <si>
    <t>(c)</t>
  </si>
  <si>
    <t xml:space="preserve">The preceding year profit from operations before tax includes the effects of FRS 2 - Share-based payment.  There were no effects of FRS 2 in the current year. </t>
  </si>
  <si>
    <t>3 months ended</t>
  </si>
  <si>
    <t>Other investment</t>
  </si>
  <si>
    <t>Deferred tax liabilities</t>
  </si>
  <si>
    <t>Q1-2007</t>
  </si>
  <si>
    <t>FY 2006</t>
  </si>
  <si>
    <t>FY 2007</t>
  </si>
  <si>
    <t>Net assets per share (RM)</t>
  </si>
  <si>
    <t>Cash and cash equivalents at beginning of period</t>
  </si>
  <si>
    <t>Cash and cash equivalents at end of period</t>
  </si>
  <si>
    <t>Share-based payment under ESOS</t>
  </si>
  <si>
    <t>As previously stated</t>
  </si>
  <si>
    <t>At 1 February 2006</t>
  </si>
  <si>
    <t>The interim financial report is unaudited and has been prepared in accordance with the requirements of the Financial Reporting Standard (FRS) 134: Interim Financial Reporting (previously known as MASB 26) issued by Malaysian Accounting Standards Board ("MASB") and paragraph 9.22 of the Listing Requirements of Bursa Malaysia Securities Berhad ("Bursa Securities") for the MESDAQ Market.</t>
  </si>
  <si>
    <t>Changes in accounting policies</t>
  </si>
  <si>
    <t>Auditors' report on preceding annual financial statements</t>
  </si>
  <si>
    <t>No dividend was paid in the current financial quarter.</t>
  </si>
  <si>
    <t>Discontinued operation</t>
  </si>
  <si>
    <t>A15</t>
  </si>
  <si>
    <t>Carrying amount of revalued assets</t>
  </si>
  <si>
    <t>There were no discontinued operation during the quarter under review.</t>
  </si>
  <si>
    <t>Contingent liabilities and contingent assets</t>
  </si>
  <si>
    <t>B17</t>
  </si>
  <si>
    <t>B19</t>
  </si>
  <si>
    <t>B18</t>
  </si>
  <si>
    <t>Material change in profit before taxation</t>
  </si>
  <si>
    <t>B20</t>
  </si>
  <si>
    <t>B21</t>
  </si>
  <si>
    <t>B22</t>
  </si>
  <si>
    <t>B23</t>
  </si>
  <si>
    <t>Dividend payable</t>
  </si>
  <si>
    <t>B24</t>
  </si>
  <si>
    <t>B25</t>
  </si>
  <si>
    <t>B26</t>
  </si>
  <si>
    <t>B27</t>
  </si>
  <si>
    <t>B28</t>
  </si>
  <si>
    <t>B29</t>
  </si>
  <si>
    <t>B30</t>
  </si>
  <si>
    <t>Adjusted for:</t>
  </si>
  <si>
    <t>Number of options over ordinary shares under KGTB ESOS ('000)</t>
  </si>
  <si>
    <t>Adjusted weighted average number of ordinary shares in issue ('000)</t>
  </si>
  <si>
    <t>Diluted earnings per share (sen)</t>
  </si>
  <si>
    <t>Q1-2006</t>
  </si>
  <si>
    <t>Q4-2006</t>
  </si>
  <si>
    <t>Authorisation for Issue</t>
  </si>
  <si>
    <t xml:space="preserve">The Board of Directors of Key West Global Telecommunications Berhad would like to announce the following unaudited condensed </t>
  </si>
  <si>
    <t xml:space="preserve">Proposed </t>
  </si>
  <si>
    <t>Utilisation</t>
  </si>
  <si>
    <t>Actual</t>
  </si>
  <si>
    <t>Deviation</t>
  </si>
  <si>
    <t>Amount</t>
  </si>
  <si>
    <t>%</t>
  </si>
  <si>
    <t>Explanations</t>
  </si>
  <si>
    <t>R &amp; D</t>
  </si>
  <si>
    <t>Acq. of the assets of Yestel</t>
  </si>
  <si>
    <t>Fully utilised</t>
  </si>
  <si>
    <t>Note 1:</t>
  </si>
  <si>
    <t>Note 2:</t>
  </si>
  <si>
    <t>Note 2</t>
  </si>
  <si>
    <t>The Group has yet to fully utilise the proceeds in accordance to the utilisation schedule.</t>
  </si>
  <si>
    <t>Utilisation *</t>
  </si>
  <si>
    <t>* Proposed Utilisation was adjusted as detailed under Circular to Shareholders dated 14 March 2006 and approved by shareholders at the Extraordinary General Meeting held on 29 March 2006.</t>
  </si>
  <si>
    <t>Amortisation of intangibles</t>
  </si>
  <si>
    <t>Intangibles</t>
  </si>
  <si>
    <t>Attributable to:</t>
  </si>
  <si>
    <t>Minority interest</t>
  </si>
  <si>
    <t>Compensation expenses relating to share options</t>
  </si>
  <si>
    <t>Note</t>
  </si>
  <si>
    <t>Hire purchase loan</t>
  </si>
  <si>
    <t>LT portion of Hire purchase loan</t>
  </si>
  <si>
    <t xml:space="preserve">In the Telco sector, while the traffic volume in minutes remained stable for the quarter, the revenue slipped from RM41.2 million to RM28.9 million.  This was attributed to stiff competition and the downward pricing pressure that resulted in lower average revenue per minute.   However, the profit margins increased from 5.68% to 7.31% as compared to the previous quarter. </t>
  </si>
  <si>
    <t>The Group's revenue decreased by RM15.4 million or 27% compared to RM56.5 million from the preceding year's corresponding quarter.  The decrease was mainly due to several reasons; increased competition; downward pricing pressure; the Group's strategy of increasing revenues in the Retail Sector and achieving higher margins in the Telco Sector. The Group's profit before tax increased RM396,000 to RM585,000 compared to the preceding year's corresponding quarter of RM189,000, and was mainly the result of cost streamlining efforts by the Group.</t>
  </si>
  <si>
    <t>Long term portion of hire purchase loan</t>
  </si>
  <si>
    <t>Other income</t>
  </si>
  <si>
    <t>NON-CURRENT ASSETS</t>
  </si>
  <si>
    <t>Equity attributable to equity holders of the parent</t>
  </si>
  <si>
    <t>Total equity</t>
  </si>
  <si>
    <t>Attributable to Equity Holders of the Parent</t>
  </si>
  <si>
    <t>Minority Interest</t>
  </si>
  <si>
    <t>Other Reserves</t>
  </si>
  <si>
    <t>Retained Earnings</t>
  </si>
  <si>
    <t>Loan payable/Bank loan</t>
  </si>
  <si>
    <t>Q4</t>
  </si>
  <si>
    <t>Gross interest income</t>
  </si>
  <si>
    <t>Gross interest expense</t>
  </si>
  <si>
    <t>Current Q</t>
  </si>
  <si>
    <t>Prec Yr Corr Q</t>
  </si>
  <si>
    <t>Curr YTD</t>
  </si>
  <si>
    <t>Prec Yr Corr Pd</t>
  </si>
  <si>
    <t>In RM</t>
  </si>
  <si>
    <t>Gross interest income - Q4</t>
  </si>
  <si>
    <t>KCI- USD</t>
  </si>
  <si>
    <t>KNI - CAD</t>
  </si>
  <si>
    <t>TTI-CAD</t>
  </si>
  <si>
    <t>TTA-AUS</t>
  </si>
  <si>
    <t>Deferred tax asset</t>
  </si>
  <si>
    <t>Net cash used in investing activities</t>
  </si>
  <si>
    <t>The unaudited Condensed Consolidated Statement of Changes in Equity should be read in conjunction with the audited financial statements for the year ended 31 January 2007 and the accompanying explanatory notes attached to the interim financial statements.</t>
  </si>
  <si>
    <t>Income tax (recovery):</t>
  </si>
  <si>
    <t>Development costs</t>
  </si>
  <si>
    <t xml:space="preserve">During the previous fiscal year, a subsidiary of the Company received a letter from a long distance carrier (“Carrier”) claiming that the subsidiary owed USD$784,989 for trade receivables and interest.  The Carrier and the subsidiary were involved in service agreements where each party sold telecommunications services to each other.    The Company disagrees with the claims and in fact maintains that it is the Company's subsidiary that is owed USD$156,749 by the Carrier.  Full provision was made against this receivable in the books of the subsidiary. </t>
  </si>
  <si>
    <t>Retained earnings</t>
  </si>
  <si>
    <r>
      <t>The Group is a provider of network products and services to telecommunications companies ("Telcos") as well as corporate and individual subscribers</t>
    </r>
    <r>
      <rPr>
        <sz val="9"/>
        <rFont val="Arial"/>
        <family val="2"/>
      </rPr>
      <t>.  The business segments can be broken down as Telco sales and Retail sales.</t>
    </r>
  </si>
  <si>
    <t>Administrative expenses</t>
  </si>
  <si>
    <t>Selling and marketing expenses</t>
  </si>
  <si>
    <t>Other expenses</t>
  </si>
  <si>
    <t>On 10 February 2006, Times Telecom Inc. and Keywest Networks (Canada) Inc. accepted the following credit facilities ("Loans") granted by HSBC Bank Canada ("Bank"), subject to the terms and conditions as stipulated in Bank's Letter of Offer dated 25 January 2006.  (Note CAD = Canadian dollars).</t>
  </si>
  <si>
    <t>Facilities          :</t>
  </si>
  <si>
    <t>Purposes        :</t>
  </si>
  <si>
    <t>To assist in financing the day-to-day working capital requirements of TTI.</t>
  </si>
  <si>
    <t>Status               :</t>
  </si>
  <si>
    <t xml:space="preserve">TTUSA received the approval from FCC on the International 214 transfer and the Domestic 214 transfer on 11 January 2007 and 23 January 2007 respectively. Subsequent to the FCC approval, on 8 March 2007, the escrow agent released the sum of USD 1,471,040 to Yestel, with the balance of USD100,000 plus all of the interest accrued being held back under the escrow. Upon the release of the funds, TTUSA legal counsel has confirmed with Yestel’s lawyer that the following items were agreed : </t>
  </si>
  <si>
    <t>There were no capital commitments as at the date of this announcement.</t>
  </si>
  <si>
    <t>Profit/(loss) before taxation</t>
  </si>
  <si>
    <t>Profit/(loss) for the period</t>
  </si>
  <si>
    <t>RM ('000)</t>
  </si>
  <si>
    <t>Q4-2007</t>
  </si>
  <si>
    <t>On 19 June 2006, VCSB accepted the following banking facilities ("the Facilities") granted by AmBank (M) Berhad ("AmBank"), subject to the terms and conditions stipulated in AmBank's Letter of Offer dated 5 June 2006:</t>
  </si>
  <si>
    <t>RM4,000,000 overdraft facility ("OD").</t>
  </si>
  <si>
    <t>For general working capital.</t>
  </si>
  <si>
    <t>RM500,000 bank guarantee facility ("BG").</t>
  </si>
  <si>
    <t>Net foreign exchange (gain)/loss</t>
  </si>
  <si>
    <t>The MASB issued a total of 23 new and amended Financial Reporting Standards and other interpretations (herein thereafter referred as FRSs) effective for financial statements commencing 1 January 2006 for 18 Financial Reporting Standards and later dates for 5 other Standards. Other than as explained in the foregoing paragraph and those as disclosed below, the same accounting policies and methods of computation are followed in the interim financial statements as compared with the financial statements for the year ended 31 January 2007.</t>
  </si>
  <si>
    <t>FRSs that have not come in effect on 1 February 2007 and therefore not adopted by the Group are:</t>
  </si>
  <si>
    <t>FRS 117</t>
  </si>
  <si>
    <t>Leases</t>
  </si>
  <si>
    <t>FRS 124</t>
  </si>
  <si>
    <t>Related Party Disclosures</t>
  </si>
  <si>
    <t>FRS 139</t>
  </si>
  <si>
    <t>Financial Instruments: Recognition and measurement</t>
  </si>
  <si>
    <r>
      <t xml:space="preserve">FRS 119 </t>
    </r>
    <r>
      <rPr>
        <sz val="6"/>
        <rFont val="Arial"/>
        <family val="2"/>
      </rPr>
      <t>2004</t>
    </r>
    <r>
      <rPr>
        <sz val="9"/>
        <rFont val="Arial"/>
        <family val="2"/>
      </rPr>
      <t xml:space="preserve"> (Revised)</t>
    </r>
  </si>
  <si>
    <t>Employee benefits</t>
  </si>
  <si>
    <t>FRS 6</t>
  </si>
  <si>
    <t>Exploration for and Evaluation of Mineral Resources</t>
  </si>
  <si>
    <t>The FRSs mentioned above have no significant financial impact on the Group.</t>
  </si>
  <si>
    <t>During the quarter under review, there were no items or events that arose, which affected assets, liabilities, equity, net income or cash flows, that are unusual by reason of their nature, size or incidence.</t>
  </si>
  <si>
    <t>Please refer to Note A15 for status of corporate proposals.</t>
  </si>
  <si>
    <t xml:space="preserve">Restricted cash </t>
  </si>
  <si>
    <t>As performance bonds, tender deposits, earnest money for tender/ security deposits in favour of statutory bodies and/ or other parties acceptable to AmBank.</t>
  </si>
  <si>
    <t xml:space="preserve">In the Retail sector, revenue increased from RM11.5 million to RM12.3 million (including other operating income), an increase of 7% over the previous quarter.  The increase in revenue was attributed to increased cellular sales, US long distance and the emergence of Malaysian retail sales.  In addition, gross profit also increased primarily due to lower traffic costs.  The above contributed to the increase of profit before taxation for the quarter.   </t>
  </si>
  <si>
    <t>Income taxes (paid) refund</t>
  </si>
  <si>
    <t>Income taxes refunded (paid)</t>
  </si>
  <si>
    <t>Net cash generated from (used in) operating activities</t>
  </si>
  <si>
    <t>Cash flows generated from (used in) operations</t>
  </si>
  <si>
    <t>Net increase (decrease) in cash and cash equivalents</t>
  </si>
  <si>
    <t>On 31 July 2006, KeyWest announced that TTUSA had on 21 July 2006, signed an amendment to the Asset Purchase Agreement dated 27 December 2005 ("Amendment to the APA") where TTUSA is to acquire the assets from YesTel for a consideration of USD2.450 million (approximately RM9.310 million) comprising an assignment fee of USD450,000 (or approximately RM1.710 million) to Neo Prodigy and a cash consideration of USD2.000 million (or approximately RM7.600 million) to YesTel ("Purchase Consideration").  The Amendment to the APA provides for the reduction of the cash portion of the Purchase Consideration to YesTel from USD2,000,000 (approximately RM7.60 million) to USD1,696,040 (approximately RM6.445 million), of which USD125,000 (approximately RM475,000) has been paid.  The balance of USD1,571,040 (approximately RM5.970 million) is to be payable to an escrow on a date to be agreed upon.  In this regard, TTUSA, YesTel and Nowalsky, Bronston and Gothard, APLLC (being the escrow agent) had on 21 July 2006, entered into an escrow</t>
  </si>
  <si>
    <t>agreement which calls the escrow agent to hold all funds and to release all funds payable to YesTel upon approval being obtained from the Federal Communications Commission ("FCC") for acquisition of assets pursuant to the Proposed Acquisition.  In the event the FCC does not grant their approval, the monies will be returned to TTUSA along with all interest earned.  On 24 July 2006, TTUSA paid the balance of the purchase price of USD1,571,040 to the escrow agent, namely Nowalsky, Bronston and Gothard, APLLC.  Pending the approval of the FCC, as an interim measure to ensure continuity of YesTel's business, TTUSA and YesTel entered a management agreement ("Management Agreement") on 21 July 2006, whereby YesTel appointed TTUSA as manager to be responsible for the management of Yestel's business operations.  Pursuant to this Management Agreement, TTUSA will be allowed full access to all customer information, all hardware and software, office, and anything else that is required to enable TTUSA full day to day operation and management of YesTel's business.  Effectively, to the extent permitted by law, the Management Agreement constitutues an equitable assignment by</t>
  </si>
  <si>
    <t>YesTel, to TTUSA, all of its rights, benefits, title and interest in and to its assets and, where necessary or appropriate, TTUSA is to be deemed the Company's agent fot the purposes of completion, fulfilling and discharging all of YesTel's rights and obligations arising on or after 21 July 2006.  The Management Agreement commenced from 21 July 2006 and is to continue until receipt of the FCC approvals or for 365 days.  Where FCC approvals have not been obtained, the agreement will automatically extend for successive additional 30 days terms unless notice to terminate the agreement is given by TTUSA to YesTel.  Only TTUSA can initiate termination of this agreement.</t>
  </si>
  <si>
    <t>Net profit (loss) after taxation (RM'000)</t>
  </si>
  <si>
    <t>YTD</t>
  </si>
  <si>
    <t>Intangible assets</t>
  </si>
  <si>
    <t>Deferred tax assets</t>
  </si>
  <si>
    <t>Borrowing</t>
  </si>
  <si>
    <t>Malaysian income tax</t>
  </si>
  <si>
    <t>PERIOD</t>
  </si>
  <si>
    <t>** SC had vide their letter dated 28 August 2007 approved the Proposed Extension for the utilisation of R &amp; D cost to 22 August 2009.</t>
  </si>
  <si>
    <t>As at 31 July 2007, TTI did not use the Overdraft facility ($257,000 - 31 July 2006).</t>
  </si>
  <si>
    <t>As at 31 July 2007, $153,880 (nil - 31 July 2006) of the Operating Loan facility had been utilised.</t>
  </si>
  <si>
    <t>On 6 March 2006,  Voicestar Communication Sdn Bhd ("VCSB") entered into a hire purchase agreement with Hong Leong Bank Berhad for the purchase of a motor vehicle.  The amount of the facility was RM 314,000.  Monthly payments of RM 3,693 commenced on 6 April 2006 for 108 months with RM 3,629 as the final payment.
As at 31 July 2007, VCSB had made sixteen (16) instalment payments totalling RM59,008 (RM14,772 - 31 July 2006).</t>
  </si>
  <si>
    <t>As at 31 July 2007, VCSB has utilised RM 3,773,552 of the OD facility.</t>
  </si>
  <si>
    <t>As at 31 July 2007, VCSB has utilised RM100,000 of the BG facility.</t>
  </si>
  <si>
    <t>At July 31, 2007</t>
  </si>
  <si>
    <t>The condensed consolidated income statements should be read in conjunction with the audited financial statements for the year ended 31 January 2007 and the accompanying explanatory notes attached to the interim financial statements.</t>
  </si>
  <si>
    <t>Inventories, at cost</t>
  </si>
  <si>
    <t>Amounts due from related parties</t>
  </si>
  <si>
    <t>Amounts due to related parties</t>
  </si>
  <si>
    <t>annual audited financial statements for the period ended 31 January 2007.</t>
  </si>
  <si>
    <t>At 1 February 2007</t>
  </si>
  <si>
    <t>3 months</t>
  </si>
  <si>
    <t>ended</t>
  </si>
  <si>
    <t>Property, plant and equipment</t>
  </si>
  <si>
    <t>Profit (loss) before taxation</t>
  </si>
  <si>
    <t>Others</t>
  </si>
  <si>
    <t>On 28 April 2006, KeyWest announced that the estimated timeframe for the completion of the Proposed Acquisition is revised from 30 April 2006 to the end of May 2006.</t>
  </si>
  <si>
    <t>On 31 May 2006, KeyWest announced that the estimated timeframe for the completion of the Proposed Acquisition has been delayed from end of May 2006 since certain conditions in the APA have not been met.  The completion will occur at such date upon which all conditions to the closing described in the APA have been met regarding the assets being transferred.  An immediate announcement will be made upon the completion of the Proposed Acquisition.</t>
  </si>
  <si>
    <t>On 18 and 20 October 2005, KeyWest announced that, on 14 October 2005, its wholly-owned subsidiary, Times Telecom (USA) Inc. ("TTUSA") had obtained the rights and obligations to acquire substantially all of the assets of YesTel Inc. ("YesTel") ("Proposed Acquisition") pursuant to the signing of a letter of assignment with Neo Prodigy Group Ltd ("Neo Prodigy")("Assignment") for a total consideration of USD2,800,000 comprising of an assignment fee of USD400,000 to Neo Prodigy and a consideration of USD2,400,000 to YesTel.  Neo Prodigy had on 26 June 2005 entered into a letter of agreement with YesTel for the said rights and obligations.</t>
  </si>
  <si>
    <t>Proceeds:</t>
  </si>
  <si>
    <t>Rights Issue</t>
  </si>
  <si>
    <t>Initial Public Offering</t>
  </si>
  <si>
    <t>Capital expenditure</t>
  </si>
  <si>
    <t>Working capital</t>
  </si>
  <si>
    <t>Listing expenses</t>
  </si>
  <si>
    <t>No profit forecast or profit guarantee announced, therefore there is no comparison between actual results and forecast.</t>
  </si>
  <si>
    <t>(Incorporated in Malaysia)</t>
  </si>
  <si>
    <t>CURRENT ASSETS</t>
  </si>
  <si>
    <t>Cash and bank balances</t>
  </si>
  <si>
    <t>CURRENT LIABILITIES</t>
  </si>
  <si>
    <t>Share capital</t>
  </si>
  <si>
    <t>Audited</t>
  </si>
  <si>
    <t>Unaudited</t>
  </si>
  <si>
    <t xml:space="preserve">CURRENT </t>
  </si>
  <si>
    <t>PRECEDING YEAR</t>
  </si>
  <si>
    <t>CURRENT</t>
  </si>
  <si>
    <t>YEAR</t>
  </si>
  <si>
    <t>CORRESPONDING</t>
  </si>
  <si>
    <t xml:space="preserve">CORRESPONDING </t>
  </si>
  <si>
    <t>QUARTER</t>
  </si>
  <si>
    <t>TO DATE</t>
  </si>
  <si>
    <t>Depreciation</t>
  </si>
  <si>
    <t>Revenue</t>
  </si>
  <si>
    <t>Cost of Sales</t>
  </si>
  <si>
    <t>Gross Profit</t>
  </si>
  <si>
    <t>Profit before taxation</t>
  </si>
  <si>
    <t>Taxation</t>
  </si>
  <si>
    <t>Share Capital</t>
  </si>
  <si>
    <t>Total</t>
  </si>
  <si>
    <t xml:space="preserve">Distributable </t>
  </si>
  <si>
    <t>Non-Distributable</t>
  </si>
  <si>
    <t>Net profit for the period</t>
  </si>
  <si>
    <t>Cash flows from/used in operating activities</t>
  </si>
  <si>
    <t>Adjustment for:</t>
  </si>
  <si>
    <t>Operating profit/(loss) before working capital changes</t>
  </si>
  <si>
    <t>Changes in working capital:</t>
  </si>
  <si>
    <t>Cash flows generated from/(absorbed in) operations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</si>
</sst>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0_);\(0\)"/>
    <numFmt numFmtId="186" formatCode="0_);[Red]\(0\)"/>
    <numFmt numFmtId="187" formatCode="_(* #,##0.0_);_(* \(#,##0.0\);_(* &quot;-&quot;??_);_(@_)"/>
    <numFmt numFmtId="188" formatCode="_(* #,##0.0_);_(* \(#,##0.0\);_(* &quot;-&quot;_);_(@_)"/>
    <numFmt numFmtId="189" formatCode="&quot;Yes&quot;;&quot;Yes&quot;;&quot;No&quot;"/>
    <numFmt numFmtId="190" formatCode="&quot;True&quot;;&quot;True&quot;;&quot;False&quot;"/>
    <numFmt numFmtId="191" formatCode="&quot;On&quot;;&quot;On&quot;;&quot;Off&quot;"/>
    <numFmt numFmtId="192" formatCode="[$€-2]\ #,##0.00_);[Red]\([$€-2]\ #,##0.00\)"/>
    <numFmt numFmtId="193" formatCode="0."/>
    <numFmt numFmtId="194" formatCode="0.00_)"/>
    <numFmt numFmtId="195" formatCode="&quot;$&quot;#,##0.00\ ;\(&quot;$&quot;#,##0.00\)"/>
    <numFmt numFmtId="196" formatCode="[$-409]dddd\,\ mmmm\ dd\,\ yyyy"/>
    <numFmt numFmtId="197" formatCode="[$-409]dd\-mmm\-yy;@"/>
    <numFmt numFmtId="198" formatCode="0.0"/>
    <numFmt numFmtId="199" formatCode="_(* #,##0.000_);_(* \(#,##0.000\);_(* &quot;-&quot;??_);_(@_)"/>
    <numFmt numFmtId="200" formatCode="_(* #,##0.0000_);_(* \(#,##0.0000\);_(* &quot;-&quot;??_);_(@_)"/>
    <numFmt numFmtId="201" formatCode="#,##0.0_);\(#,##0.0\)"/>
    <numFmt numFmtId="202" formatCode="0.00000"/>
    <numFmt numFmtId="203" formatCode="0.0000"/>
    <numFmt numFmtId="204" formatCode="0.000"/>
    <numFmt numFmtId="205" formatCode="#,##0.0;\-#,##0.0"/>
    <numFmt numFmtId="206" formatCode="#,##0.000;\-#,##0.000"/>
    <numFmt numFmtId="207" formatCode="_-* #,##0.000_-;\-* #,##0.000_-;_-* &quot;-&quot;???_-;_-@_-"/>
    <numFmt numFmtId="208" formatCode="_(* #,##0.00000_);_(* \(#,##0.00000\);_(* &quot;-&quot;??_);_(@_)"/>
    <numFmt numFmtId="209" formatCode="_(* #,##0.000000_);_(* \(#,##0.000000\);_(* &quot;-&quot;??_);_(@_)"/>
    <numFmt numFmtId="210" formatCode="[$-1009]mmmm\ d\,\ yyyy"/>
    <numFmt numFmtId="211" formatCode="mmm\-yyyy"/>
    <numFmt numFmtId="212" formatCode="m/dd/yyyy"/>
    <numFmt numFmtId="213" formatCode="_-* #,##0.0_-;\-* #,##0.0_-;_-* &quot;-&quot;?_-;_-@_-"/>
    <numFmt numFmtId="214" formatCode="m/d;@"/>
    <numFmt numFmtId="215" formatCode="_-* #,##0_-;\-* #,##0_-;_-* &quot;-&quot;??_-;_-@_-"/>
    <numFmt numFmtId="216" formatCode="[$-1009]d\-mmm\-yy;@"/>
  </numFmts>
  <fonts count="57">
    <font>
      <sz val="10"/>
      <name val="Arial"/>
      <family val="0"/>
    </font>
    <font>
      <u val="single"/>
      <sz val="10"/>
      <color indexed="36"/>
      <name val="Arial"/>
      <family val="0"/>
    </font>
    <font>
      <u val="single"/>
      <sz val="10"/>
      <color indexed="12"/>
      <name val="Arial"/>
      <family val="0"/>
    </font>
    <font>
      <b/>
      <sz val="9"/>
      <color indexed="9"/>
      <name val="Arial"/>
      <family val="2"/>
    </font>
    <font>
      <sz val="9"/>
      <name val="Arial"/>
      <family val="2"/>
    </font>
    <font>
      <sz val="9"/>
      <color indexed="9"/>
      <name val="Arial"/>
      <family val="2"/>
    </font>
    <font>
      <b/>
      <sz val="9"/>
      <name val="Arial"/>
      <family val="2"/>
    </font>
    <font>
      <sz val="8"/>
      <color indexed="9"/>
      <name val="Arial"/>
      <family val="2"/>
    </font>
    <font>
      <sz val="8"/>
      <name val="Arial"/>
      <family val="2"/>
    </font>
    <font>
      <sz val="10"/>
      <name val="Arial Narrow"/>
      <family val="0"/>
    </font>
    <font>
      <sz val="12"/>
      <color indexed="24"/>
      <name val="Arial"/>
      <family val="0"/>
    </font>
    <font>
      <sz val="12"/>
      <name val="Tms Rmn"/>
      <family val="0"/>
    </font>
    <font>
      <b/>
      <sz val="18"/>
      <color indexed="24"/>
      <name val="Arial"/>
      <family val="0"/>
    </font>
    <font>
      <b/>
      <sz val="12"/>
      <color indexed="24"/>
      <name val="Arial"/>
      <family val="0"/>
    </font>
    <font>
      <sz val="7"/>
      <name val="Small Fonts"/>
      <family val="0"/>
    </font>
    <font>
      <b/>
      <i/>
      <sz val="16"/>
      <name val="Helv"/>
      <family val="0"/>
    </font>
    <font>
      <sz val="10"/>
      <name val="Arial MT"/>
      <family val="0"/>
    </font>
    <font>
      <b/>
      <sz val="8.25"/>
      <name val="Helv"/>
      <family val="0"/>
    </font>
    <font>
      <b/>
      <sz val="14"/>
      <color indexed="24"/>
      <name val="Arial"/>
      <family val="0"/>
    </font>
    <font>
      <b/>
      <sz val="10"/>
      <name val="Arial"/>
      <family val="2"/>
    </font>
    <font>
      <b/>
      <sz val="12"/>
      <name val="Arial"/>
      <family val="2"/>
    </font>
    <font>
      <sz val="11"/>
      <name val="Arial"/>
      <family val="0"/>
    </font>
    <font>
      <b/>
      <sz val="11"/>
      <name val="Arial"/>
      <family val="2"/>
    </font>
    <font>
      <sz val="8"/>
      <color indexed="10"/>
      <name val="Arial"/>
      <family val="2"/>
    </font>
    <font>
      <sz val="8"/>
      <name val="Tahoma"/>
      <family val="0"/>
    </font>
    <font>
      <b/>
      <sz val="8"/>
      <name val="Tahoma"/>
      <family val="0"/>
    </font>
    <font>
      <sz val="10"/>
      <color indexed="9"/>
      <name val="Arial"/>
      <family val="2"/>
    </font>
    <font>
      <sz val="9"/>
      <color indexed="10"/>
      <name val="Arial"/>
      <family val="2"/>
    </font>
    <font>
      <i/>
      <sz val="9"/>
      <name val="Arial"/>
      <family val="2"/>
    </font>
    <font>
      <i/>
      <sz val="10"/>
      <name val="Arial"/>
      <family val="2"/>
    </font>
    <font>
      <strike/>
      <sz val="9"/>
      <name val="Arial"/>
      <family val="2"/>
    </font>
    <font>
      <b/>
      <strike/>
      <sz val="9"/>
      <name val="Arial"/>
      <family val="2"/>
    </font>
    <font>
      <sz val="9"/>
      <color indexed="12"/>
      <name val="Arial"/>
      <family val="2"/>
    </font>
    <font>
      <sz val="16"/>
      <name val="Arial"/>
      <family val="0"/>
    </font>
    <font>
      <b/>
      <sz val="9"/>
      <color indexed="12"/>
      <name val="Arial"/>
      <family val="2"/>
    </font>
    <font>
      <sz val="9"/>
      <color indexed="8"/>
      <name val="Arial"/>
      <family val="2"/>
    </font>
    <font>
      <i/>
      <strike/>
      <sz val="9"/>
      <name val="Arial"/>
      <family val="2"/>
    </font>
    <font>
      <i/>
      <strike/>
      <sz val="10"/>
      <name val="Arial"/>
      <family val="2"/>
    </font>
    <font>
      <sz val="6"/>
      <name val="Arial"/>
      <family val="2"/>
    </font>
    <font>
      <b/>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darkGray">
        <fgColor indexed="15"/>
      </patternFill>
    </fill>
    <fill>
      <patternFill patternType="gray0625"/>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style="mediu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45" fillId="3" borderId="0" applyNumberFormat="0" applyBorder="0" applyAlignment="0" applyProtection="0"/>
    <xf numFmtId="0" fontId="49" fillId="20" borderId="1" applyNumberFormat="0" applyAlignment="0" applyProtection="0"/>
    <xf numFmtId="0" fontId="5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0" fillId="20" borderId="0" applyFont="0" applyBorder="0">
      <alignment/>
      <protection/>
    </xf>
    <xf numFmtId="0" fontId="10" fillId="0" borderId="0" applyFill="0" applyBorder="0" applyAlignment="0" applyProtection="0"/>
    <xf numFmtId="0" fontId="11" fillId="0" borderId="0" applyNumberFormat="0" applyFill="0" applyBorder="0" applyAlignment="0" applyProtection="0"/>
    <xf numFmtId="0" fontId="53" fillId="0" borderId="0" applyNumberFormat="0" applyFill="0" applyBorder="0" applyAlignment="0" applyProtection="0"/>
    <xf numFmtId="2" fontId="10" fillId="0" borderId="0" applyFill="0" applyBorder="0" applyAlignment="0" applyProtection="0"/>
    <xf numFmtId="0" fontId="1" fillId="0" borderId="0" applyNumberFormat="0" applyFill="0" applyBorder="0" applyAlignment="0" applyProtection="0"/>
    <xf numFmtId="0" fontId="44" fillId="4" borderId="0" applyNumberFormat="0" applyBorder="0" applyAlignment="0" applyProtection="0"/>
    <xf numFmtId="38" fontId="8" fillId="20"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47" fillId="7" borderId="1" applyNumberFormat="0" applyAlignment="0" applyProtection="0"/>
    <xf numFmtId="10" fontId="8" fillId="22" borderId="6" applyNumberFormat="0" applyBorder="0" applyAlignment="0" applyProtection="0"/>
    <xf numFmtId="0" fontId="50" fillId="0" borderId="7" applyNumberFormat="0" applyFill="0" applyAlignment="0" applyProtection="0"/>
    <xf numFmtId="0" fontId="46" fillId="23" borderId="0" applyNumberFormat="0" applyBorder="0" applyAlignment="0" applyProtection="0"/>
    <xf numFmtId="37" fontId="14" fillId="0" borderId="0">
      <alignment/>
      <protection/>
    </xf>
    <xf numFmtId="194" fontId="15" fillId="0" borderId="0">
      <alignment/>
      <protection/>
    </xf>
    <xf numFmtId="0" fontId="9" fillId="0" borderId="0">
      <alignment/>
      <protection/>
    </xf>
    <xf numFmtId="0" fontId="9" fillId="0" borderId="0">
      <alignment/>
      <protection/>
    </xf>
    <xf numFmtId="0" fontId="0" fillId="22" borderId="8" applyNumberFormat="0" applyFont="0" applyAlignment="0" applyProtection="0"/>
    <xf numFmtId="0" fontId="0" fillId="0" borderId="0" applyFont="0" applyFill="0" applyBorder="0" applyAlignment="0" applyProtection="0"/>
    <xf numFmtId="0" fontId="0" fillId="0" borderId="0" applyFont="0" applyFill="0" applyBorder="0" applyAlignment="0" applyProtection="0"/>
    <xf numFmtId="0" fontId="48" fillId="20"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16" fillId="24" borderId="0">
      <alignment/>
      <protection/>
    </xf>
    <xf numFmtId="0" fontId="17" fillId="25" borderId="10">
      <alignment/>
      <protection/>
    </xf>
    <xf numFmtId="195" fontId="18" fillId="26" borderId="0" applyBorder="0" applyAlignment="0" applyProtection="0"/>
    <xf numFmtId="0" fontId="40" fillId="0" borderId="0" applyNumberFormat="0" applyFill="0" applyBorder="0" applyAlignment="0" applyProtection="0"/>
    <xf numFmtId="0" fontId="10" fillId="0" borderId="11" applyNumberFormat="0" applyFill="0" applyAlignment="0" applyProtection="0"/>
    <xf numFmtId="0" fontId="52" fillId="0" borderId="0" applyNumberFormat="0" applyFill="0" applyBorder="0" applyAlignment="0" applyProtection="0"/>
  </cellStyleXfs>
  <cellXfs count="339">
    <xf numFmtId="0" fontId="0" fillId="0" borderId="0" xfId="0" applyAlignment="1">
      <alignment/>
    </xf>
    <xf numFmtId="0" fontId="4"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41" fontId="4" fillId="0" borderId="0" xfId="0" applyNumberFormat="1" applyFont="1" applyFill="1" applyAlignment="1">
      <alignment/>
    </xf>
    <xf numFmtId="0" fontId="6" fillId="0" borderId="0" xfId="0" applyFont="1" applyAlignment="1">
      <alignment/>
    </xf>
    <xf numFmtId="184" fontId="4" fillId="0" borderId="0" xfId="42" applyNumberFormat="1" applyFont="1" applyFill="1" applyBorder="1" applyAlignment="1">
      <alignment/>
    </xf>
    <xf numFmtId="184" fontId="4" fillId="0" borderId="0" xfId="0" applyNumberFormat="1" applyFont="1" applyAlignment="1">
      <alignment horizontal="center"/>
    </xf>
    <xf numFmtId="0" fontId="4" fillId="0" borderId="0" xfId="0" applyFont="1" applyFill="1" applyBorder="1" applyAlignment="1">
      <alignment/>
    </xf>
    <xf numFmtId="0" fontId="4" fillId="0" borderId="0" xfId="0" applyFont="1" applyFill="1" applyAlignment="1">
      <alignment/>
    </xf>
    <xf numFmtId="41" fontId="6" fillId="0" borderId="0" xfId="0" applyNumberFormat="1" applyFont="1" applyBorder="1" applyAlignment="1">
      <alignment/>
    </xf>
    <xf numFmtId="17" fontId="3" fillId="0" borderId="0"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Alignment="1">
      <alignment/>
    </xf>
    <xf numFmtId="37" fontId="4" fillId="0" borderId="0" xfId="0" applyNumberFormat="1" applyFont="1" applyFill="1" applyBorder="1" applyAlignment="1">
      <alignment/>
    </xf>
    <xf numFmtId="0" fontId="3" fillId="0" borderId="0" xfId="0" applyFont="1" applyAlignment="1">
      <alignment horizontal="center"/>
    </xf>
    <xf numFmtId="184" fontId="4" fillId="0" borderId="0" xfId="42" applyNumberFormat="1" applyFont="1" applyFill="1" applyBorder="1" applyAlignment="1">
      <alignment horizontal="center"/>
    </xf>
    <xf numFmtId="17"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0" fontId="6" fillId="0" borderId="0" xfId="0" applyFont="1" applyFill="1" applyAlignment="1">
      <alignment/>
    </xf>
    <xf numFmtId="184" fontId="4" fillId="0" borderId="0" xfId="42" applyNumberFormat="1" applyFont="1" applyFill="1" applyBorder="1" applyAlignment="1">
      <alignment/>
    </xf>
    <xf numFmtId="184" fontId="6" fillId="0" borderId="0" xfId="42" applyNumberFormat="1" applyFont="1" applyFill="1" applyBorder="1" applyAlignment="1">
      <alignment/>
    </xf>
    <xf numFmtId="0" fontId="6" fillId="0" borderId="0" xfId="0" applyFont="1" applyFill="1" applyAlignment="1">
      <alignment horizontal="center"/>
    </xf>
    <xf numFmtId="0" fontId="8" fillId="0" borderId="0" xfId="0" applyFont="1" applyAlignment="1">
      <alignment/>
    </xf>
    <xf numFmtId="0" fontId="4" fillId="0" borderId="0" xfId="68" applyFont="1">
      <alignment/>
      <protection/>
    </xf>
    <xf numFmtId="0" fontId="6" fillId="0" borderId="0" xfId="68" applyFont="1">
      <alignment/>
      <protection/>
    </xf>
    <xf numFmtId="0" fontId="4" fillId="0" borderId="0" xfId="68" applyFont="1" applyFill="1" applyAlignment="1">
      <alignment horizontal="center"/>
      <protection/>
    </xf>
    <xf numFmtId="0" fontId="4" fillId="0" borderId="0" xfId="68" applyFont="1" applyFill="1">
      <alignment/>
      <protection/>
    </xf>
    <xf numFmtId="0" fontId="4" fillId="0" borderId="0" xfId="68" applyFont="1" applyAlignment="1">
      <alignment horizontal="left"/>
      <protection/>
    </xf>
    <xf numFmtId="0" fontId="6" fillId="0" borderId="0" xfId="68" applyFont="1" applyAlignment="1">
      <alignment horizontal="left"/>
      <protection/>
    </xf>
    <xf numFmtId="0" fontId="4" fillId="0" borderId="0" xfId="68" applyFont="1" applyFill="1" applyAlignment="1">
      <alignment horizontal="left"/>
      <protection/>
    </xf>
    <xf numFmtId="0" fontId="3" fillId="27" borderId="0" xfId="0" applyFont="1" applyFill="1" applyAlignment="1">
      <alignment horizontal="center"/>
    </xf>
    <xf numFmtId="0" fontId="3" fillId="27" borderId="0" xfId="0" applyFont="1" applyFill="1" applyAlignment="1">
      <alignment/>
    </xf>
    <xf numFmtId="0" fontId="5" fillId="27" borderId="0" xfId="0" applyFont="1" applyFill="1" applyAlignment="1">
      <alignment/>
    </xf>
    <xf numFmtId="0" fontId="5" fillId="27" borderId="0" xfId="0" applyFont="1" applyFill="1" applyAlignment="1">
      <alignment horizontal="center"/>
    </xf>
    <xf numFmtId="0" fontId="3" fillId="27" borderId="0" xfId="0" applyFont="1" applyFill="1" applyAlignment="1">
      <alignment/>
    </xf>
    <xf numFmtId="0" fontId="6" fillId="27" borderId="0" xfId="0" applyFont="1" applyFill="1" applyAlignment="1">
      <alignment/>
    </xf>
    <xf numFmtId="0" fontId="3" fillId="27" borderId="0" xfId="42" applyNumberFormat="1" applyFont="1" applyFill="1" applyBorder="1" applyAlignment="1">
      <alignment horizontal="center"/>
    </xf>
    <xf numFmtId="43" fontId="3" fillId="27" borderId="0" xfId="42" applyFont="1" applyFill="1" applyBorder="1" applyAlignment="1">
      <alignment horizontal="center"/>
    </xf>
    <xf numFmtId="15" fontId="3" fillId="27" borderId="0" xfId="42" applyNumberFormat="1" applyFont="1" applyFill="1" applyBorder="1" applyAlignment="1">
      <alignment horizontal="center"/>
    </xf>
    <xf numFmtId="0" fontId="4" fillId="27" borderId="0" xfId="0" applyFont="1" applyFill="1" applyBorder="1" applyAlignment="1">
      <alignment horizontal="center"/>
    </xf>
    <xf numFmtId="15" fontId="3" fillId="27" borderId="0" xfId="0" applyNumberFormat="1" applyFont="1" applyFill="1" applyAlignment="1">
      <alignment horizontal="center"/>
    </xf>
    <xf numFmtId="0" fontId="4" fillId="27" borderId="0" xfId="0" applyFont="1" applyFill="1" applyAlignment="1">
      <alignment/>
    </xf>
    <xf numFmtId="15" fontId="6" fillId="0" borderId="0" xfId="0" applyNumberFormat="1" applyFont="1" applyFill="1" applyBorder="1" applyAlignment="1">
      <alignment horizontal="center"/>
    </xf>
    <xf numFmtId="15" fontId="3" fillId="27" borderId="0" xfId="0" applyNumberFormat="1" applyFont="1" applyFill="1" applyBorder="1" applyAlignment="1">
      <alignment horizontal="center"/>
    </xf>
    <xf numFmtId="0" fontId="8" fillId="0" borderId="0" xfId="0" applyFont="1" applyFill="1" applyAlignment="1">
      <alignment horizontal="center"/>
    </xf>
    <xf numFmtId="184" fontId="6" fillId="0" borderId="0" xfId="42" applyNumberFormat="1" applyFont="1" applyBorder="1" applyAlignment="1">
      <alignment horizontal="center"/>
    </xf>
    <xf numFmtId="184" fontId="6" fillId="0" borderId="0" xfId="42" applyNumberFormat="1" applyFont="1" applyBorder="1" applyAlignment="1">
      <alignment/>
    </xf>
    <xf numFmtId="184" fontId="4" fillId="0" borderId="0" xfId="42" applyNumberFormat="1" applyFont="1" applyAlignment="1">
      <alignment/>
    </xf>
    <xf numFmtId="184" fontId="4" fillId="0" borderId="0" xfId="42" applyNumberFormat="1" applyFont="1" applyFill="1" applyAlignment="1">
      <alignment/>
    </xf>
    <xf numFmtId="184" fontId="4" fillId="0" borderId="11" xfId="42" applyNumberFormat="1" applyFont="1" applyFill="1" applyBorder="1" applyAlignment="1">
      <alignment/>
    </xf>
    <xf numFmtId="184" fontId="6" fillId="0" borderId="11" xfId="42" applyNumberFormat="1" applyFont="1" applyFill="1" applyBorder="1" applyAlignment="1">
      <alignment/>
    </xf>
    <xf numFmtId="184" fontId="6" fillId="0" borderId="0" xfId="42" applyNumberFormat="1" applyFont="1" applyFill="1" applyBorder="1" applyAlignment="1">
      <alignment/>
    </xf>
    <xf numFmtId="184" fontId="4" fillId="28" borderId="0" xfId="42" applyNumberFormat="1" applyFont="1" applyFill="1" applyBorder="1" applyAlignment="1">
      <alignment horizontal="center"/>
    </xf>
    <xf numFmtId="184" fontId="4" fillId="0" borderId="0" xfId="42" applyNumberFormat="1" applyFont="1" applyFill="1" applyAlignment="1">
      <alignment horizontal="center"/>
    </xf>
    <xf numFmtId="184" fontId="4" fillId="28" borderId="0" xfId="42" applyNumberFormat="1" applyFont="1" applyFill="1" applyBorder="1" applyAlignment="1">
      <alignment/>
    </xf>
    <xf numFmtId="184" fontId="6" fillId="29" borderId="0" xfId="42" applyNumberFormat="1" applyFont="1" applyFill="1" applyBorder="1" applyAlignment="1">
      <alignment/>
    </xf>
    <xf numFmtId="184" fontId="4" fillId="0" borderId="0" xfId="42" applyNumberFormat="1" applyFont="1" applyFill="1" applyAlignment="1">
      <alignment horizontal="right"/>
    </xf>
    <xf numFmtId="197" fontId="4" fillId="0" borderId="0" xfId="0" applyNumberFormat="1" applyFont="1" applyAlignment="1">
      <alignment/>
    </xf>
    <xf numFmtId="43" fontId="4" fillId="0" borderId="0" xfId="42" applyFont="1" applyAlignment="1">
      <alignment/>
    </xf>
    <xf numFmtId="184" fontId="4" fillId="0" borderId="0" xfId="42" applyNumberFormat="1" applyFont="1" applyAlignment="1">
      <alignment horizontal="center"/>
    </xf>
    <xf numFmtId="43" fontId="4" fillId="0" borderId="0" xfId="42" applyFont="1" applyFill="1" applyAlignment="1">
      <alignment/>
    </xf>
    <xf numFmtId="15" fontId="6" fillId="0" borderId="0" xfId="0" applyNumberFormat="1" applyFont="1" applyFill="1" applyAlignment="1">
      <alignment horizontal="center"/>
    </xf>
    <xf numFmtId="0" fontId="4" fillId="0" borderId="0" xfId="0" applyFont="1" applyFill="1" applyAlignment="1">
      <alignment horizontal="justify" vertical="top"/>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84" fontId="4" fillId="0" borderId="0" xfId="42" applyNumberFormat="1" applyFont="1" applyBorder="1" applyAlignment="1">
      <alignment/>
    </xf>
    <xf numFmtId="0" fontId="4" fillId="0" borderId="0" xfId="0" applyFont="1" applyAlignment="1">
      <alignment wrapText="1"/>
    </xf>
    <xf numFmtId="184" fontId="4" fillId="0" borderId="0" xfId="0" applyNumberFormat="1" applyFont="1" applyAlignment="1">
      <alignment/>
    </xf>
    <xf numFmtId="184" fontId="23" fillId="0" borderId="0" xfId="42" applyNumberFormat="1" applyFont="1" applyFill="1" applyBorder="1" applyAlignment="1">
      <alignment horizontal="center"/>
    </xf>
    <xf numFmtId="184" fontId="4" fillId="30" borderId="0" xfId="42" applyNumberFormat="1" applyFont="1" applyFill="1" applyBorder="1" applyAlignment="1">
      <alignment/>
    </xf>
    <xf numFmtId="184" fontId="6" fillId="30" borderId="0" xfId="42" applyNumberFormat="1" applyFont="1" applyFill="1" applyBorder="1" applyAlignment="1">
      <alignment/>
    </xf>
    <xf numFmtId="184" fontId="4" fillId="0" borderId="12" xfId="42" applyNumberFormat="1" applyFont="1" applyFill="1" applyBorder="1" applyAlignment="1">
      <alignment/>
    </xf>
    <xf numFmtId="41" fontId="4" fillId="0" borderId="0" xfId="0" applyNumberFormat="1" applyFont="1" applyFill="1" applyAlignment="1">
      <alignment/>
    </xf>
    <xf numFmtId="0" fontId="4" fillId="0" borderId="0" xfId="68" applyFont="1" applyFill="1" applyAlignment="1">
      <alignment horizontal="justify" vertical="top"/>
      <protection/>
    </xf>
    <xf numFmtId="0" fontId="6" fillId="0" borderId="0" xfId="68" applyFont="1" applyFill="1" applyAlignment="1">
      <alignment horizontal="left"/>
      <protection/>
    </xf>
    <xf numFmtId="0" fontId="4" fillId="0" borderId="0" xfId="68" applyFont="1" applyFill="1" applyAlignment="1" quotePrefix="1">
      <alignment horizontal="justify" vertical="top" wrapText="1"/>
      <protection/>
    </xf>
    <xf numFmtId="0" fontId="6" fillId="0" borderId="0" xfId="68" applyFont="1" applyFill="1">
      <alignment/>
      <protection/>
    </xf>
    <xf numFmtId="0" fontId="4" fillId="0" borderId="0" xfId="68" applyFont="1" applyFill="1" applyAlignment="1">
      <alignment vertical="top"/>
      <protection/>
    </xf>
    <xf numFmtId="0" fontId="6" fillId="0" borderId="0" xfId="68" applyFont="1" applyFill="1" applyAlignment="1">
      <alignment horizontal="right"/>
      <protection/>
    </xf>
    <xf numFmtId="0" fontId="4" fillId="0" borderId="0" xfId="68" applyFont="1" applyFill="1" applyAlignment="1">
      <alignment horizontal="right"/>
      <protection/>
    </xf>
    <xf numFmtId="0" fontId="6" fillId="0" borderId="0" xfId="68" applyFont="1" applyFill="1" applyAlignment="1">
      <alignment horizontal="center"/>
      <protection/>
    </xf>
    <xf numFmtId="0" fontId="4" fillId="0" borderId="0" xfId="68" applyFont="1" applyFill="1" applyAlignment="1">
      <alignment/>
      <protection/>
    </xf>
    <xf numFmtId="197" fontId="6" fillId="0" borderId="0" xfId="0" applyNumberFormat="1" applyFont="1" applyAlignment="1">
      <alignment/>
    </xf>
    <xf numFmtId="184" fontId="6" fillId="0" borderId="0" xfId="42" applyNumberFormat="1" applyFont="1" applyAlignment="1">
      <alignment/>
    </xf>
    <xf numFmtId="0" fontId="6" fillId="0" borderId="0" xfId="0" applyFont="1" applyFill="1" applyAlignment="1">
      <alignment horizontal="left"/>
    </xf>
    <xf numFmtId="184" fontId="4" fillId="17" borderId="0" xfId="42" applyNumberFormat="1" applyFont="1" applyFill="1" applyBorder="1" applyAlignment="1">
      <alignment/>
    </xf>
    <xf numFmtId="0" fontId="4" fillId="28" borderId="0" xfId="0" applyFont="1" applyFill="1" applyAlignment="1">
      <alignment horizontal="right"/>
    </xf>
    <xf numFmtId="0" fontId="6" fillId="28" borderId="0" xfId="0" applyFont="1" applyFill="1" applyAlignment="1">
      <alignment/>
    </xf>
    <xf numFmtId="0" fontId="4" fillId="28" borderId="0" xfId="0" applyFont="1" applyFill="1" applyAlignment="1">
      <alignment/>
    </xf>
    <xf numFmtId="0" fontId="27" fillId="0" borderId="0" xfId="0" applyFont="1" applyFill="1" applyAlignment="1">
      <alignment horizontal="right"/>
    </xf>
    <xf numFmtId="197" fontId="0" fillId="0" borderId="0" xfId="0" applyNumberFormat="1" applyAlignment="1">
      <alignment/>
    </xf>
    <xf numFmtId="197" fontId="4" fillId="0" borderId="0" xfId="0" applyNumberFormat="1" applyFont="1" applyAlignment="1">
      <alignment horizontal="center"/>
    </xf>
    <xf numFmtId="197" fontId="0" fillId="0" borderId="0" xfId="0" applyNumberFormat="1" applyAlignment="1">
      <alignment horizontal="center"/>
    </xf>
    <xf numFmtId="184" fontId="4" fillId="0" borderId="6" xfId="42" applyNumberFormat="1" applyFont="1" applyBorder="1" applyAlignment="1">
      <alignment/>
    </xf>
    <xf numFmtId="0" fontId="19" fillId="0" borderId="0" xfId="0" applyFont="1" applyAlignment="1">
      <alignment/>
    </xf>
    <xf numFmtId="184" fontId="4" fillId="0" borderId="0" xfId="0" applyNumberFormat="1" applyFont="1" applyAlignment="1">
      <alignment/>
    </xf>
    <xf numFmtId="0" fontId="4" fillId="0" borderId="0" xfId="0" applyFont="1" applyAlignment="1">
      <alignment/>
    </xf>
    <xf numFmtId="43" fontId="4" fillId="0" borderId="0" xfId="42" applyFont="1" applyAlignment="1">
      <alignment/>
    </xf>
    <xf numFmtId="184" fontId="4" fillId="0" borderId="0" xfId="42" applyNumberFormat="1" applyFont="1" applyAlignment="1">
      <alignment/>
    </xf>
    <xf numFmtId="184" fontId="4" fillId="0" borderId="6" xfId="42" applyNumberFormat="1" applyFont="1" applyBorder="1" applyAlignment="1">
      <alignment/>
    </xf>
    <xf numFmtId="43" fontId="4" fillId="28" borderId="6" xfId="42" applyFont="1" applyFill="1" applyBorder="1" applyAlignment="1">
      <alignment/>
    </xf>
    <xf numFmtId="0" fontId="4" fillId="0" borderId="0" xfId="68" applyFont="1" applyFill="1" applyBorder="1" applyAlignment="1">
      <alignment vertical="top"/>
      <protection/>
    </xf>
    <xf numFmtId="39" fontId="4" fillId="0" borderId="0" xfId="0" applyNumberFormat="1" applyFont="1" applyFill="1" applyBorder="1" applyAlignment="1">
      <alignment/>
    </xf>
    <xf numFmtId="43" fontId="4" fillId="0" borderId="0" xfId="0" applyNumberFormat="1" applyFont="1" applyFill="1" applyBorder="1" applyAlignment="1">
      <alignment/>
    </xf>
    <xf numFmtId="0" fontId="8" fillId="0" borderId="0" xfId="0" applyFont="1" applyFill="1" applyAlignment="1">
      <alignment horizontal="left"/>
    </xf>
    <xf numFmtId="41" fontId="4" fillId="0" borderId="0" xfId="42" applyNumberFormat="1" applyFont="1" applyFill="1" applyBorder="1" applyAlignment="1">
      <alignment horizontal="right" vertical="top"/>
    </xf>
    <xf numFmtId="0" fontId="4" fillId="0" borderId="0" xfId="0" applyFont="1" applyFill="1" applyBorder="1" applyAlignment="1">
      <alignment horizontal="right" vertical="top"/>
    </xf>
    <xf numFmtId="22" fontId="0" fillId="0" borderId="0" xfId="0" applyNumberFormat="1" applyAlignment="1">
      <alignment/>
    </xf>
    <xf numFmtId="184" fontId="4" fillId="28" borderId="6" xfId="42" applyNumberFormat="1" applyFont="1" applyFill="1" applyBorder="1" applyAlignment="1">
      <alignment/>
    </xf>
    <xf numFmtId="184" fontId="4" fillId="28" borderId="6" xfId="0" applyNumberFormat="1" applyFont="1" applyFill="1" applyBorder="1" applyAlignment="1">
      <alignment/>
    </xf>
    <xf numFmtId="187" fontId="4" fillId="0" borderId="0" xfId="42" applyNumberFormat="1" applyFont="1" applyAlignment="1">
      <alignment/>
    </xf>
    <xf numFmtId="184" fontId="6" fillId="17" borderId="0" xfId="42" applyNumberFormat="1" applyFont="1" applyFill="1" applyBorder="1" applyAlignment="1">
      <alignment/>
    </xf>
    <xf numFmtId="184" fontId="4" fillId="0" borderId="6" xfId="0" applyNumberFormat="1" applyFont="1" applyBorder="1" applyAlignment="1">
      <alignment/>
    </xf>
    <xf numFmtId="184" fontId="27" fillId="0" borderId="0" xfId="0" applyNumberFormat="1" applyFont="1" applyFill="1" applyBorder="1" applyAlignment="1">
      <alignment/>
    </xf>
    <xf numFmtId="0" fontId="0" fillId="0" borderId="0" xfId="0" applyAlignment="1">
      <alignment vertical="top" wrapText="1"/>
    </xf>
    <xf numFmtId="0" fontId="0" fillId="0" borderId="0" xfId="0" applyFont="1" applyFill="1" applyAlignment="1">
      <alignment vertical="top" wrapText="1"/>
    </xf>
    <xf numFmtId="184" fontId="4" fillId="0" borderId="13" xfId="42" applyNumberFormat="1" applyFont="1" applyFill="1" applyBorder="1" applyAlignment="1">
      <alignment/>
    </xf>
    <xf numFmtId="184" fontId="0" fillId="0" borderId="0" xfId="42" applyNumberFormat="1" applyFont="1" applyAlignment="1">
      <alignment/>
    </xf>
    <xf numFmtId="184" fontId="4" fillId="28" borderId="6" xfId="42" applyNumberFormat="1" applyFont="1" applyFill="1" applyBorder="1" applyAlignment="1">
      <alignment/>
    </xf>
    <xf numFmtId="43" fontId="4" fillId="0" borderId="0" xfId="42" applyNumberFormat="1" applyFont="1" applyFill="1" applyBorder="1" applyAlignment="1">
      <alignment/>
    </xf>
    <xf numFmtId="43" fontId="4" fillId="0" borderId="0" xfId="42" applyNumberFormat="1" applyFont="1" applyFill="1" applyAlignment="1">
      <alignment horizontal="right"/>
    </xf>
    <xf numFmtId="0" fontId="4" fillId="0" borderId="0" xfId="68" applyFont="1" applyFill="1" applyAlignment="1">
      <alignment horizontal="left" vertical="top"/>
      <protection/>
    </xf>
    <xf numFmtId="0" fontId="4" fillId="0" borderId="0" xfId="68" applyFont="1" applyFill="1" applyAlignment="1">
      <alignment vertical="top" wrapText="1"/>
      <protection/>
    </xf>
    <xf numFmtId="0" fontId="4" fillId="0" borderId="0" xfId="0" applyFont="1" applyFill="1" applyAlignment="1">
      <alignment vertical="top" wrapText="1"/>
    </xf>
    <xf numFmtId="0" fontId="4" fillId="0" borderId="0" xfId="68" applyFont="1" applyFill="1" applyAlignment="1">
      <alignment wrapText="1"/>
      <protection/>
    </xf>
    <xf numFmtId="0" fontId="4" fillId="0" borderId="0" xfId="0" applyFont="1" applyAlignment="1">
      <alignment/>
    </xf>
    <xf numFmtId="200" fontId="4" fillId="0" borderId="0" xfId="42" applyNumberFormat="1" applyFont="1" applyFill="1" applyAlignment="1">
      <alignment/>
    </xf>
    <xf numFmtId="184" fontId="4" fillId="0" borderId="12" xfId="42" applyNumberFormat="1" applyFont="1" applyFill="1" applyBorder="1" applyAlignment="1">
      <alignment horizontal="right"/>
    </xf>
    <xf numFmtId="184" fontId="0" fillId="0" borderId="6" xfId="0" applyNumberFormat="1" applyBorder="1" applyAlignment="1">
      <alignment/>
    </xf>
    <xf numFmtId="0" fontId="4" fillId="0" borderId="14" xfId="68" applyFont="1" applyFill="1" applyBorder="1" applyAlignment="1">
      <alignment vertical="top"/>
      <protection/>
    </xf>
    <xf numFmtId="0" fontId="4" fillId="0" borderId="15" xfId="68" applyFont="1" applyFill="1" applyBorder="1" applyAlignment="1">
      <alignment vertical="top"/>
      <protection/>
    </xf>
    <xf numFmtId="41" fontId="4" fillId="0" borderId="0" xfId="68" applyNumberFormat="1" applyFont="1" applyFill="1">
      <alignment/>
      <protection/>
    </xf>
    <xf numFmtId="43" fontId="23" fillId="0" borderId="0" xfId="42" applyFont="1" applyFill="1" applyBorder="1" applyAlignment="1">
      <alignment/>
    </xf>
    <xf numFmtId="184" fontId="4" fillId="0" borderId="13" xfId="42" applyNumberFormat="1" applyFont="1" applyFill="1" applyBorder="1" applyAlignment="1">
      <alignment/>
    </xf>
    <xf numFmtId="0" fontId="0" fillId="0" borderId="0" xfId="0" applyFill="1" applyAlignment="1">
      <alignment wrapText="1"/>
    </xf>
    <xf numFmtId="0" fontId="4" fillId="0" borderId="0" xfId="68" applyFont="1" applyFill="1" applyAlignment="1">
      <alignment horizontal="left" vertical="top" wrapText="1"/>
      <protection/>
    </xf>
    <xf numFmtId="0" fontId="6" fillId="27" borderId="0" xfId="0" applyFont="1" applyFill="1" applyAlignment="1">
      <alignment horizontal="center"/>
    </xf>
    <xf numFmtId="0" fontId="4" fillId="0" borderId="0" xfId="67" applyFont="1" applyFill="1" applyAlignment="1">
      <alignment horizontal="justify" vertical="center"/>
      <protection/>
    </xf>
    <xf numFmtId="0" fontId="29" fillId="0" borderId="0" xfId="0" applyFont="1" applyFill="1" applyAlignment="1">
      <alignment vertical="top" wrapText="1"/>
    </xf>
    <xf numFmtId="37" fontId="28" fillId="0" borderId="0" xfId="0" applyNumberFormat="1" applyFont="1" applyFill="1" applyBorder="1" applyAlignment="1">
      <alignment/>
    </xf>
    <xf numFmtId="0" fontId="28" fillId="0" borderId="0" xfId="0" applyFont="1" applyFill="1" applyBorder="1" applyAlignment="1">
      <alignment/>
    </xf>
    <xf numFmtId="0" fontId="29" fillId="0" borderId="0" xfId="0" applyFont="1" applyAlignment="1">
      <alignment vertical="top" wrapText="1"/>
    </xf>
    <xf numFmtId="0" fontId="28" fillId="0" borderId="0" xfId="0" applyFont="1" applyAlignment="1">
      <alignment/>
    </xf>
    <xf numFmtId="0" fontId="28" fillId="0" borderId="0" xfId="0" applyFont="1" applyAlignment="1">
      <alignment horizontal="center"/>
    </xf>
    <xf numFmtId="184" fontId="28" fillId="0" borderId="0" xfId="42" applyNumberFormat="1" applyFont="1" applyFill="1" applyBorder="1" applyAlignment="1">
      <alignment/>
    </xf>
    <xf numFmtId="0" fontId="28" fillId="0" borderId="0" xfId="0" applyFont="1" applyFill="1" applyAlignment="1">
      <alignment/>
    </xf>
    <xf numFmtId="0" fontId="28" fillId="0" borderId="0" xfId="0" applyFont="1" applyFill="1" applyBorder="1" applyAlignment="1">
      <alignment/>
    </xf>
    <xf numFmtId="41" fontId="28" fillId="0" borderId="0" xfId="0" applyNumberFormat="1" applyFont="1" applyFill="1" applyAlignment="1">
      <alignment/>
    </xf>
    <xf numFmtId="41" fontId="28" fillId="0" borderId="0" xfId="0" applyNumberFormat="1" applyFont="1" applyFill="1" applyAlignment="1">
      <alignment/>
    </xf>
    <xf numFmtId="197" fontId="28" fillId="0" borderId="0" xfId="0" applyNumberFormat="1" applyFont="1" applyAlignment="1">
      <alignment/>
    </xf>
    <xf numFmtId="0" fontId="6" fillId="0" borderId="0" xfId="68" applyFont="1" applyFill="1" applyAlignment="1">
      <alignment vertical="top" wrapText="1"/>
      <protection/>
    </xf>
    <xf numFmtId="184" fontId="4" fillId="0" borderId="13" xfId="42" applyNumberFormat="1" applyFont="1" applyBorder="1" applyAlignment="1">
      <alignment/>
    </xf>
    <xf numFmtId="184" fontId="6" fillId="0" borderId="16" xfId="42" applyNumberFormat="1" applyFont="1" applyFill="1" applyBorder="1" applyAlignment="1">
      <alignment/>
    </xf>
    <xf numFmtId="184" fontId="6" fillId="0" borderId="0" xfId="0" applyNumberFormat="1" applyFont="1" applyAlignment="1">
      <alignment/>
    </xf>
    <xf numFmtId="171" fontId="4" fillId="0" borderId="15" xfId="68" applyNumberFormat="1" applyFont="1" applyFill="1" applyBorder="1" applyAlignment="1">
      <alignment vertical="top"/>
      <protection/>
    </xf>
    <xf numFmtId="171" fontId="4" fillId="0" borderId="0" xfId="68" applyNumberFormat="1" applyFont="1" applyFill="1" applyBorder="1" applyAlignment="1">
      <alignment vertical="top"/>
      <protection/>
    </xf>
    <xf numFmtId="0" fontId="0" fillId="0" borderId="0" xfId="0" applyFill="1" applyAlignment="1">
      <alignment vertical="top" wrapText="1"/>
    </xf>
    <xf numFmtId="0" fontId="4" fillId="0" borderId="0" xfId="0" applyFont="1" applyFill="1" applyAlignment="1">
      <alignment vertical="top"/>
    </xf>
    <xf numFmtId="0" fontId="27" fillId="0" borderId="0" xfId="68" applyFont="1" applyFill="1" applyAlignment="1">
      <alignment horizontal="left" vertical="top"/>
      <protection/>
    </xf>
    <xf numFmtId="0" fontId="27" fillId="0" borderId="0" xfId="0" applyFont="1" applyFill="1" applyAlignment="1">
      <alignment horizontal="left"/>
    </xf>
    <xf numFmtId="0" fontId="3" fillId="27" borderId="0" xfId="0" applyFont="1" applyFill="1" applyAlignment="1">
      <alignment horizontal="left"/>
    </xf>
    <xf numFmtId="184" fontId="32" fillId="0" borderId="0" xfId="42" applyNumberFormat="1" applyFont="1" applyFill="1" applyBorder="1" applyAlignment="1">
      <alignment/>
    </xf>
    <xf numFmtId="184" fontId="4" fillId="0" borderId="0" xfId="0" applyNumberFormat="1" applyFont="1" applyFill="1" applyAlignment="1">
      <alignment/>
    </xf>
    <xf numFmtId="184" fontId="4" fillId="28" borderId="0" xfId="42" applyNumberFormat="1" applyFont="1" applyFill="1" applyAlignment="1">
      <alignment/>
    </xf>
    <xf numFmtId="171" fontId="4" fillId="0" borderId="0" xfId="0" applyNumberFormat="1" applyFont="1" applyFill="1" applyAlignment="1">
      <alignment/>
    </xf>
    <xf numFmtId="16" fontId="4" fillId="0" borderId="0" xfId="0" applyNumberFormat="1" applyFont="1" applyFill="1" applyAlignment="1">
      <alignment/>
    </xf>
    <xf numFmtId="41" fontId="4" fillId="0" borderId="0" xfId="42" applyNumberFormat="1" applyFont="1" applyFill="1" applyBorder="1" applyAlignment="1">
      <alignment horizontal="center" vertical="top"/>
    </xf>
    <xf numFmtId="41" fontId="4" fillId="0" borderId="17" xfId="42" applyNumberFormat="1" applyFont="1" applyFill="1" applyBorder="1" applyAlignment="1">
      <alignment horizontal="center" vertical="top"/>
    </xf>
    <xf numFmtId="41" fontId="4" fillId="0" borderId="15" xfId="42" applyNumberFormat="1" applyFont="1" applyFill="1" applyBorder="1" applyAlignment="1">
      <alignment horizontal="center" vertical="top"/>
    </xf>
    <xf numFmtId="41" fontId="4" fillId="0" borderId="18" xfId="42" applyNumberFormat="1" applyFont="1" applyFill="1" applyBorder="1" applyAlignment="1">
      <alignment horizontal="center" vertical="top"/>
    </xf>
    <xf numFmtId="184" fontId="6" fillId="0" borderId="0" xfId="42" applyNumberFormat="1" applyFont="1" applyFill="1" applyAlignment="1">
      <alignment horizontal="center"/>
    </xf>
    <xf numFmtId="0" fontId="0" fillId="0" borderId="0" xfId="0" applyAlignment="1" applyProtection="1">
      <alignment/>
      <protection locked="0"/>
    </xf>
    <xf numFmtId="0" fontId="4" fillId="30" borderId="0" xfId="0" applyFont="1" applyFill="1" applyAlignment="1">
      <alignment/>
    </xf>
    <xf numFmtId="0" fontId="0" fillId="0" borderId="0" xfId="0" applyFill="1" applyAlignment="1">
      <alignment horizontal="right"/>
    </xf>
    <xf numFmtId="0" fontId="0" fillId="0" borderId="0" xfId="0" applyFill="1" applyAlignment="1">
      <alignment/>
    </xf>
    <xf numFmtId="0" fontId="33" fillId="0" borderId="0" xfId="0" applyFont="1" applyFill="1" applyAlignment="1">
      <alignment horizontal="center"/>
    </xf>
    <xf numFmtId="184" fontId="34" fillId="28" borderId="0" xfId="42" applyNumberFormat="1" applyFont="1" applyFill="1" applyBorder="1" applyAlignment="1">
      <alignment/>
    </xf>
    <xf numFmtId="0" fontId="6" fillId="30" borderId="0" xfId="0" applyFont="1" applyFill="1" applyAlignment="1">
      <alignment/>
    </xf>
    <xf numFmtId="184" fontId="4" fillId="30" borderId="0" xfId="42" applyNumberFormat="1" applyFont="1" applyFill="1" applyAlignment="1">
      <alignment/>
    </xf>
    <xf numFmtId="184" fontId="4" fillId="30" borderId="0" xfId="0" applyNumberFormat="1" applyFont="1" applyFill="1" applyAlignment="1">
      <alignment/>
    </xf>
    <xf numFmtId="0" fontId="6" fillId="30" borderId="0" xfId="0" applyFont="1" applyFill="1" applyAlignment="1">
      <alignment horizontal="center"/>
    </xf>
    <xf numFmtId="184" fontId="28" fillId="0" borderId="0" xfId="42" applyNumberFormat="1" applyFont="1" applyFill="1" applyAlignment="1">
      <alignment/>
    </xf>
    <xf numFmtId="0" fontId="35" fillId="0" borderId="0" xfId="0" applyFont="1" applyAlignment="1">
      <alignment horizontal="left"/>
    </xf>
    <xf numFmtId="0" fontId="4" fillId="0" borderId="0" xfId="0" applyFont="1" applyFill="1" applyAlignment="1">
      <alignment horizontal="left" vertical="top" wrapText="1"/>
    </xf>
    <xf numFmtId="43" fontId="4" fillId="0" borderId="0" xfId="42" applyFont="1" applyFill="1" applyAlignment="1">
      <alignment horizontal="center"/>
    </xf>
    <xf numFmtId="184" fontId="4" fillId="0" borderId="0" xfId="42" applyNumberFormat="1" applyFont="1" applyFill="1" applyAlignment="1" quotePrefix="1">
      <alignment horizontal="left" wrapText="1"/>
    </xf>
    <xf numFmtId="184" fontId="4" fillId="0" borderId="11" xfId="42" applyNumberFormat="1" applyFont="1" applyFill="1" applyBorder="1" applyAlignment="1" quotePrefix="1">
      <alignment horizontal="left" vertical="center" wrapText="1"/>
    </xf>
    <xf numFmtId="0" fontId="4" fillId="0" borderId="0" xfId="68" applyFont="1" applyFill="1" applyAlignment="1">
      <alignment horizontal="left" wrapText="1"/>
      <protection/>
    </xf>
    <xf numFmtId="0" fontId="4" fillId="0" borderId="0" xfId="68" applyFont="1" applyFill="1" applyAlignment="1" quotePrefix="1">
      <alignment horizontal="left" wrapText="1"/>
      <protection/>
    </xf>
    <xf numFmtId="0" fontId="6" fillId="0" borderId="0" xfId="68" applyFont="1" applyFill="1" applyAlignment="1">
      <alignment horizontal="center" wrapText="1"/>
      <protection/>
    </xf>
    <xf numFmtId="15" fontId="6" fillId="0" borderId="0" xfId="68" applyNumberFormat="1" applyFont="1" applyFill="1" applyAlignment="1">
      <alignment horizontal="center" wrapText="1"/>
      <protection/>
    </xf>
    <xf numFmtId="15" fontId="6" fillId="0" borderId="0" xfId="68" applyNumberFormat="1" applyFont="1" applyFill="1" applyAlignment="1" quotePrefix="1">
      <alignment horizontal="center" wrapText="1"/>
      <protection/>
    </xf>
    <xf numFmtId="0" fontId="4" fillId="0" borderId="0" xfId="68" applyFont="1" applyFill="1" applyAlignment="1" quotePrefix="1">
      <alignment horizontal="left"/>
      <protection/>
    </xf>
    <xf numFmtId="184" fontId="4" fillId="0" borderId="0" xfId="68" applyNumberFormat="1" applyFont="1" applyFill="1" applyBorder="1" applyAlignment="1" quotePrefix="1">
      <alignment horizontal="left" vertical="center" wrapText="1"/>
      <protection/>
    </xf>
    <xf numFmtId="216" fontId="0" fillId="0" borderId="0" xfId="0" applyNumberFormat="1" applyAlignment="1">
      <alignment/>
    </xf>
    <xf numFmtId="184" fontId="4" fillId="0" borderId="19" xfId="42" applyNumberFormat="1" applyFont="1" applyFill="1" applyBorder="1" applyAlignment="1">
      <alignment/>
    </xf>
    <xf numFmtId="43" fontId="4" fillId="0" borderId="0" xfId="42" applyFont="1" applyFill="1" applyBorder="1" applyAlignment="1">
      <alignment horizontal="right"/>
    </xf>
    <xf numFmtId="43" fontId="4" fillId="0" borderId="0" xfId="42" applyFont="1" applyFill="1" applyBorder="1" applyAlignment="1">
      <alignment horizontal="center"/>
    </xf>
    <xf numFmtId="184" fontId="4" fillId="0" borderId="0" xfId="0" applyNumberFormat="1" applyFont="1" applyFill="1" applyAlignment="1">
      <alignment horizontal="center"/>
    </xf>
    <xf numFmtId="0" fontId="0" fillId="0" borderId="0" xfId="0" applyAlignment="1">
      <alignment wrapText="1"/>
    </xf>
    <xf numFmtId="184" fontId="6" fillId="0" borderId="0" xfId="42" applyNumberFormat="1" applyFont="1" applyFill="1" applyAlignment="1">
      <alignment horizontal="right"/>
    </xf>
    <xf numFmtId="1" fontId="4" fillId="0" borderId="0" xfId="0" applyNumberFormat="1" applyFont="1" applyFill="1" applyBorder="1" applyAlignment="1">
      <alignment horizontal="right"/>
    </xf>
    <xf numFmtId="43" fontId="6" fillId="0" borderId="0" xfId="42" applyNumberFormat="1" applyFont="1" applyFill="1" applyAlignment="1">
      <alignment horizontal="right"/>
    </xf>
    <xf numFmtId="184" fontId="6" fillId="0" borderId="12" xfId="42" applyNumberFormat="1" applyFont="1" applyFill="1" applyBorder="1" applyAlignment="1">
      <alignment horizontal="right"/>
    </xf>
    <xf numFmtId="43" fontId="4" fillId="0" borderId="0" xfId="42" applyFont="1" applyFill="1" applyBorder="1" applyAlignment="1">
      <alignment/>
    </xf>
    <xf numFmtId="184" fontId="4" fillId="0" borderId="0" xfId="42" applyNumberFormat="1" applyFont="1" applyFill="1" applyAlignment="1">
      <alignment/>
    </xf>
    <xf numFmtId="184" fontId="28" fillId="0" borderId="0" xfId="0" applyNumberFormat="1" applyFont="1" applyFill="1" applyBorder="1" applyAlignment="1">
      <alignment/>
    </xf>
    <xf numFmtId="0" fontId="0" fillId="0" borderId="0" xfId="0" applyFill="1" applyAlignment="1">
      <alignment horizontal="justify" vertical="top" wrapText="1"/>
    </xf>
    <xf numFmtId="0" fontId="4" fillId="11" borderId="0" xfId="0" applyFont="1" applyFill="1" applyAlignment="1">
      <alignment/>
    </xf>
    <xf numFmtId="184" fontId="34" fillId="7" borderId="0" xfId="42" applyNumberFormat="1" applyFont="1" applyFill="1" applyBorder="1" applyAlignment="1">
      <alignment/>
    </xf>
    <xf numFmtId="184" fontId="6" fillId="0" borderId="12" xfId="42" applyNumberFormat="1" applyFont="1" applyFill="1" applyBorder="1" applyAlignment="1">
      <alignment/>
    </xf>
    <xf numFmtId="184" fontId="4" fillId="0" borderId="0" xfId="42" applyNumberFormat="1" applyFont="1" applyFill="1" applyBorder="1" applyAlignment="1">
      <alignment horizontal="right"/>
    </xf>
    <xf numFmtId="184" fontId="6" fillId="0" borderId="11" xfId="42" applyNumberFormat="1" applyFont="1" applyFill="1" applyBorder="1" applyAlignment="1">
      <alignment/>
    </xf>
    <xf numFmtId="184" fontId="30" fillId="0" borderId="0" xfId="42" applyNumberFormat="1" applyFont="1" applyFill="1" applyBorder="1" applyAlignment="1">
      <alignment/>
    </xf>
    <xf numFmtId="184" fontId="31" fillId="0" borderId="0" xfId="42" applyNumberFormat="1" applyFont="1" applyFill="1" applyBorder="1" applyAlignment="1">
      <alignment/>
    </xf>
    <xf numFmtId="184" fontId="4" fillId="0" borderId="20" xfId="42" applyNumberFormat="1" applyFont="1" applyFill="1" applyBorder="1" applyAlignment="1">
      <alignment/>
    </xf>
    <xf numFmtId="187" fontId="4" fillId="0" borderId="0" xfId="42" applyNumberFormat="1" applyFont="1" applyFill="1" applyAlignment="1">
      <alignment/>
    </xf>
    <xf numFmtId="184" fontId="4" fillId="0" borderId="20" xfId="68" applyNumberFormat="1" applyFont="1" applyFill="1" applyBorder="1">
      <alignment/>
      <protection/>
    </xf>
    <xf numFmtId="0" fontId="0" fillId="0" borderId="0" xfId="0" applyFont="1" applyFill="1" applyAlignment="1">
      <alignment/>
    </xf>
    <xf numFmtId="184" fontId="4" fillId="0" borderId="0" xfId="68" applyNumberFormat="1" applyFont="1" applyFill="1" applyBorder="1">
      <alignment/>
      <protection/>
    </xf>
    <xf numFmtId="0" fontId="0" fillId="0" borderId="0" xfId="0" applyFont="1" applyFill="1" applyAlignment="1">
      <alignment vertical="center"/>
    </xf>
    <xf numFmtId="0" fontId="4" fillId="0" borderId="0" xfId="0" applyFont="1" applyFill="1" applyAlignment="1">
      <alignment horizontal="justify" vertical="top" wrapText="1"/>
    </xf>
    <xf numFmtId="0" fontId="4" fillId="0" borderId="0" xfId="0" applyFont="1" applyFill="1" applyAlignment="1">
      <alignment horizontal="center" vertical="top" wrapText="1"/>
    </xf>
    <xf numFmtId="0" fontId="30" fillId="0" borderId="0" xfId="0" applyFont="1" applyFill="1" applyAlignment="1">
      <alignment vertical="top" wrapText="1"/>
    </xf>
    <xf numFmtId="0" fontId="30" fillId="0" borderId="0" xfId="68" applyFont="1" applyFill="1">
      <alignment/>
      <protection/>
    </xf>
    <xf numFmtId="15" fontId="4" fillId="0" borderId="0" xfId="68" applyNumberFormat="1" applyFont="1" applyFill="1">
      <alignment/>
      <protection/>
    </xf>
    <xf numFmtId="0" fontId="4" fillId="0" borderId="18" xfId="0" applyFont="1" applyFill="1" applyBorder="1" applyAlignment="1">
      <alignment horizontal="center" vertical="top"/>
    </xf>
    <xf numFmtId="0" fontId="4" fillId="0" borderId="15" xfId="0" applyFont="1" applyFill="1" applyBorder="1" applyAlignment="1">
      <alignment horizontal="center" vertical="top"/>
    </xf>
    <xf numFmtId="0" fontId="4" fillId="0" borderId="21" xfId="68" applyFont="1" applyFill="1" applyBorder="1" applyAlignment="1">
      <alignment horizontal="center" vertical="top" wrapText="1"/>
      <protection/>
    </xf>
    <xf numFmtId="0" fontId="4" fillId="0" borderId="22" xfId="68" applyFont="1" applyFill="1" applyBorder="1" applyAlignment="1">
      <alignment horizontal="center" vertical="top" wrapText="1"/>
      <protection/>
    </xf>
    <xf numFmtId="0" fontId="4" fillId="0" borderId="23" xfId="68" applyFont="1" applyFill="1" applyBorder="1" applyAlignment="1">
      <alignment/>
      <protection/>
    </xf>
    <xf numFmtId="184" fontId="4" fillId="0" borderId="0" xfId="0" applyNumberFormat="1" applyFont="1" applyFill="1" applyBorder="1" applyAlignment="1">
      <alignment/>
    </xf>
    <xf numFmtId="0" fontId="0" fillId="0" borderId="0" xfId="0" applyFont="1" applyFill="1" applyAlignment="1">
      <alignment vertical="top" wrapText="1"/>
    </xf>
    <xf numFmtId="0" fontId="39" fillId="0" borderId="0" xfId="0" applyFont="1" applyFill="1" applyAlignment="1">
      <alignment/>
    </xf>
    <xf numFmtId="184" fontId="39" fillId="28" borderId="0" xfId="42" applyNumberFormat="1" applyFont="1" applyFill="1" applyBorder="1" applyAlignment="1">
      <alignment/>
    </xf>
    <xf numFmtId="0" fontId="4" fillId="0" borderId="0" xfId="68" applyFont="1" applyFill="1" applyAlignment="1">
      <alignment horizontal="justify" vertical="top" wrapText="1"/>
      <protection/>
    </xf>
    <xf numFmtId="0" fontId="19" fillId="0" borderId="0" xfId="0" applyFont="1" applyFill="1" applyAlignment="1">
      <alignment/>
    </xf>
    <xf numFmtId="41" fontId="4" fillId="0" borderId="24" xfId="42" applyNumberFormat="1" applyFont="1" applyFill="1" applyBorder="1" applyAlignment="1">
      <alignment horizontal="right" vertical="top"/>
    </xf>
    <xf numFmtId="0" fontId="4" fillId="0" borderId="25" xfId="68" applyFont="1" applyFill="1" applyBorder="1" applyAlignment="1">
      <alignment horizontal="right" vertical="top"/>
      <protection/>
    </xf>
    <xf numFmtId="41" fontId="4" fillId="0" borderId="12" xfId="42" applyNumberFormat="1" applyFont="1" applyFill="1" applyBorder="1" applyAlignment="1">
      <alignment horizontal="right" vertical="top"/>
    </xf>
    <xf numFmtId="0" fontId="4" fillId="0" borderId="26" xfId="68" applyFont="1" applyFill="1" applyBorder="1" applyAlignment="1">
      <alignment horizontal="right" vertical="top"/>
      <protection/>
    </xf>
    <xf numFmtId="41" fontId="4" fillId="0" borderId="18" xfId="42" applyNumberFormat="1" applyFont="1" applyFill="1" applyBorder="1" applyAlignment="1">
      <alignment horizontal="center" vertical="top"/>
    </xf>
    <xf numFmtId="41" fontId="4" fillId="0" borderId="0" xfId="42" applyNumberFormat="1" applyFont="1" applyFill="1" applyBorder="1" applyAlignment="1">
      <alignment horizontal="center" vertical="top"/>
    </xf>
    <xf numFmtId="41" fontId="4" fillId="0" borderId="17" xfId="42" applyNumberFormat="1" applyFont="1" applyFill="1" applyBorder="1" applyAlignment="1">
      <alignment horizontal="center" vertical="top"/>
    </xf>
    <xf numFmtId="41" fontId="4" fillId="0" borderId="15" xfId="42" applyNumberFormat="1" applyFont="1" applyFill="1" applyBorder="1" applyAlignment="1">
      <alignment horizontal="center" vertical="top"/>
    </xf>
    <xf numFmtId="0" fontId="4" fillId="0" borderId="21" xfId="68" applyFont="1" applyFill="1" applyBorder="1" applyAlignment="1">
      <alignment horizontal="center" vertical="top"/>
      <protection/>
    </xf>
    <xf numFmtId="0" fontId="4" fillId="0" borderId="27" xfId="68" applyFont="1" applyFill="1" applyBorder="1" applyAlignment="1">
      <alignment horizontal="center" vertical="top"/>
      <protection/>
    </xf>
    <xf numFmtId="0" fontId="4" fillId="0" borderId="22" xfId="68" applyFont="1" applyFill="1" applyBorder="1" applyAlignment="1">
      <alignment horizontal="center" vertical="center"/>
      <protection/>
    </xf>
    <xf numFmtId="0" fontId="4" fillId="0" borderId="27" xfId="68" applyFont="1" applyFill="1" applyBorder="1" applyAlignment="1">
      <alignment horizontal="center" vertical="center"/>
      <protection/>
    </xf>
    <xf numFmtId="0" fontId="4" fillId="0" borderId="14" xfId="0" applyFont="1" applyFill="1" applyBorder="1" applyAlignment="1">
      <alignment horizontal="center" vertical="center"/>
    </xf>
    <xf numFmtId="0" fontId="4"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5" xfId="68" applyFont="1" applyFill="1" applyBorder="1" applyAlignment="1">
      <alignment vertical="top"/>
      <protection/>
    </xf>
    <xf numFmtId="0" fontId="4" fillId="0" borderId="30" xfId="68" applyFont="1" applyFill="1" applyBorder="1" applyAlignment="1">
      <alignment vertical="top"/>
      <protection/>
    </xf>
    <xf numFmtId="0" fontId="4" fillId="0" borderId="12" xfId="68" applyFont="1" applyFill="1" applyBorder="1" applyAlignment="1">
      <alignment vertical="top"/>
      <protection/>
    </xf>
    <xf numFmtId="0" fontId="4" fillId="0" borderId="25" xfId="68" applyFont="1" applyFill="1" applyBorder="1" applyAlignment="1">
      <alignment vertical="top"/>
      <protection/>
    </xf>
    <xf numFmtId="0" fontId="4" fillId="0" borderId="0" xfId="0" applyFont="1" applyFill="1" applyAlignment="1">
      <alignment vertical="top" wrapText="1"/>
    </xf>
    <xf numFmtId="0" fontId="4" fillId="0" borderId="0" xfId="68" applyFont="1" applyFill="1" applyAlignment="1">
      <alignment horizontal="left" vertical="top" wrapText="1"/>
      <protection/>
    </xf>
    <xf numFmtId="0" fontId="4" fillId="0" borderId="0" xfId="68" applyFont="1" applyFill="1" applyAlignment="1">
      <alignment vertical="top" wrapText="1"/>
      <protection/>
    </xf>
    <xf numFmtId="0" fontId="4" fillId="0" borderId="14" xfId="68" applyFont="1" applyFill="1" applyBorder="1" applyAlignment="1">
      <alignment vertical="top"/>
      <protection/>
    </xf>
    <xf numFmtId="0" fontId="4" fillId="0" borderId="0" xfId="68" applyFont="1" applyFill="1" applyBorder="1" applyAlignment="1">
      <alignment vertical="top"/>
      <protection/>
    </xf>
    <xf numFmtId="0" fontId="4" fillId="0" borderId="31" xfId="68" applyFont="1" applyFill="1" applyBorder="1" applyAlignment="1">
      <alignment horizontal="center" vertical="center"/>
      <protection/>
    </xf>
    <xf numFmtId="0" fontId="3" fillId="27" borderId="0" xfId="0" applyFont="1" applyFill="1" applyAlignment="1">
      <alignment horizontal="center"/>
    </xf>
    <xf numFmtId="0" fontId="3" fillId="15" borderId="0" xfId="0" applyFont="1" applyFill="1" applyAlignment="1">
      <alignment horizontal="center"/>
    </xf>
    <xf numFmtId="0" fontId="7" fillId="27" borderId="0" xfId="0" applyFont="1" applyFill="1" applyAlignment="1">
      <alignment horizontal="center"/>
    </xf>
    <xf numFmtId="0" fontId="7" fillId="15" borderId="0" xfId="0" applyFont="1" applyFill="1" applyAlignment="1">
      <alignment horizontal="center"/>
    </xf>
    <xf numFmtId="0" fontId="28" fillId="0" borderId="0" xfId="68" applyFont="1" applyFill="1" applyBorder="1" applyAlignment="1">
      <alignment vertical="top" wrapText="1"/>
      <protection/>
    </xf>
    <xf numFmtId="0" fontId="0" fillId="0" borderId="0" xfId="0" applyAlignment="1">
      <alignment vertical="top" wrapText="1"/>
    </xf>
    <xf numFmtId="0" fontId="0" fillId="0" borderId="0" xfId="0" applyAlignment="1">
      <alignment wrapText="1"/>
    </xf>
    <xf numFmtId="0" fontId="28" fillId="0" borderId="0" xfId="0" applyFont="1" applyFill="1" applyBorder="1" applyAlignment="1">
      <alignment vertical="top" wrapText="1"/>
    </xf>
    <xf numFmtId="0" fontId="29" fillId="0" borderId="0" xfId="0" applyFont="1" applyFill="1" applyAlignment="1">
      <alignment vertical="top" wrapText="1"/>
    </xf>
    <xf numFmtId="0" fontId="8" fillId="0" borderId="0" xfId="0" applyFont="1" applyFill="1" applyAlignment="1">
      <alignment horizontal="center"/>
    </xf>
    <xf numFmtId="0" fontId="3" fillId="27" borderId="0" xfId="0" applyFont="1" applyFill="1" applyBorder="1" applyAlignment="1">
      <alignment horizontal="center"/>
    </xf>
    <xf numFmtId="0" fontId="26" fillId="27" borderId="0" xfId="0" applyFont="1" applyFill="1" applyAlignment="1">
      <alignment horizontal="center"/>
    </xf>
    <xf numFmtId="0" fontId="36" fillId="0" borderId="0" xfId="0" applyFont="1" applyAlignment="1">
      <alignment vertical="top" wrapText="1"/>
    </xf>
    <xf numFmtId="0" fontId="37" fillId="0" borderId="0" xfId="0" applyFont="1" applyAlignment="1">
      <alignment vertical="top" wrapText="1"/>
    </xf>
    <xf numFmtId="0" fontId="4" fillId="0" borderId="0" xfId="0" applyFont="1" applyAlignment="1">
      <alignment vertical="top" wrapText="1"/>
    </xf>
    <xf numFmtId="0" fontId="0" fillId="0" borderId="0" xfId="0" applyAlignment="1">
      <alignment/>
    </xf>
    <xf numFmtId="0" fontId="8" fillId="0" borderId="0" xfId="0" applyFont="1" applyAlignment="1">
      <alignment horizontal="center"/>
    </xf>
    <xf numFmtId="0" fontId="35" fillId="0" borderId="0" xfId="0" applyFont="1" applyAlignment="1">
      <alignment horizontal="left" wrapText="1"/>
    </xf>
    <xf numFmtId="0" fontId="4" fillId="0" borderId="0" xfId="0" applyFont="1" applyAlignment="1">
      <alignment wrapText="1"/>
    </xf>
    <xf numFmtId="0" fontId="35" fillId="0" borderId="0" xfId="0" applyFont="1" applyAlignment="1">
      <alignment horizontal="left" vertical="top" wrapText="1"/>
    </xf>
    <xf numFmtId="0" fontId="4" fillId="0" borderId="0" xfId="0" applyFont="1" applyFill="1" applyAlignment="1">
      <alignment horizontal="left" vertical="top" wrapText="1"/>
    </xf>
    <xf numFmtId="0" fontId="0" fillId="0" borderId="0" xfId="0" applyFill="1" applyAlignment="1">
      <alignment vertical="top" wrapText="1"/>
    </xf>
    <xf numFmtId="0" fontId="0" fillId="0" borderId="0" xfId="0" applyFont="1" applyFill="1" applyAlignment="1">
      <alignment vertical="top" wrapText="1"/>
    </xf>
    <xf numFmtId="0" fontId="4" fillId="0" borderId="18" xfId="0" applyFont="1" applyFill="1" applyBorder="1" applyAlignment="1">
      <alignment/>
    </xf>
    <xf numFmtId="0" fontId="4" fillId="0" borderId="0" xfId="0" applyFont="1" applyFill="1" applyBorder="1" applyAlignment="1">
      <alignment/>
    </xf>
    <xf numFmtId="0" fontId="4" fillId="0" borderId="17" xfId="0" applyFont="1" applyFill="1" applyBorder="1" applyAlignment="1">
      <alignment/>
    </xf>
    <xf numFmtId="41" fontId="4" fillId="0" borderId="32" xfId="42" applyNumberFormat="1" applyFont="1" applyFill="1" applyBorder="1" applyAlignment="1">
      <alignment horizontal="right" vertical="top"/>
    </xf>
    <xf numFmtId="0" fontId="4" fillId="0" borderId="33" xfId="0" applyFont="1" applyFill="1" applyBorder="1" applyAlignment="1">
      <alignment horizontal="right" vertical="top"/>
    </xf>
    <xf numFmtId="0" fontId="4" fillId="27" borderId="0" xfId="68" applyFont="1" applyFill="1" applyAlignment="1">
      <alignment horizontal="left" vertical="top"/>
      <protection/>
    </xf>
    <xf numFmtId="0" fontId="4" fillId="0" borderId="0" xfId="68" applyFont="1" applyFill="1" applyAlignment="1">
      <alignment horizontal="justify" vertical="top"/>
      <protection/>
    </xf>
    <xf numFmtId="0" fontId="6" fillId="27" borderId="0" xfId="68" applyFont="1" applyFill="1" applyAlignment="1">
      <alignment horizontal="left" vertical="top"/>
      <protection/>
    </xf>
    <xf numFmtId="0" fontId="4" fillId="0" borderId="34" xfId="68" applyFont="1" applyFill="1" applyBorder="1" applyAlignment="1">
      <alignment horizontal="center" vertical="top"/>
      <protection/>
    </xf>
    <xf numFmtId="0" fontId="4" fillId="0" borderId="29" xfId="68" applyFont="1" applyFill="1" applyBorder="1" applyAlignment="1">
      <alignment horizontal="center" vertical="top"/>
      <protection/>
    </xf>
    <xf numFmtId="0" fontId="4" fillId="0" borderId="19" xfId="68" applyFont="1" applyFill="1" applyBorder="1" applyAlignment="1">
      <alignment horizontal="center" vertical="top"/>
      <protection/>
    </xf>
    <xf numFmtId="0" fontId="4" fillId="0" borderId="35" xfId="68" applyFont="1" applyFill="1" applyBorder="1" applyAlignment="1">
      <alignment horizontal="center" vertical="top"/>
      <protection/>
    </xf>
    <xf numFmtId="0" fontId="4" fillId="0" borderId="36" xfId="68" applyFont="1" applyFill="1" applyBorder="1" applyAlignment="1">
      <alignment vertical="top"/>
      <protection/>
    </xf>
    <xf numFmtId="0" fontId="4" fillId="0" borderId="16" xfId="68" applyFont="1" applyFill="1" applyBorder="1" applyAlignment="1">
      <alignment vertical="top"/>
      <protection/>
    </xf>
    <xf numFmtId="0" fontId="4" fillId="0" borderId="37" xfId="68" applyFont="1" applyFill="1" applyBorder="1" applyAlignment="1">
      <alignment vertical="top"/>
      <protection/>
    </xf>
    <xf numFmtId="41" fontId="4" fillId="0" borderId="34" xfId="42" applyNumberFormat="1" applyFont="1" applyFill="1" applyBorder="1" applyAlignment="1">
      <alignment horizontal="center" vertical="top"/>
    </xf>
    <xf numFmtId="0" fontId="0" fillId="0" borderId="29" xfId="0" applyFill="1" applyBorder="1" applyAlignment="1">
      <alignment horizontal="center" vertical="top"/>
    </xf>
    <xf numFmtId="41" fontId="4" fillId="0" borderId="19" xfId="42" applyNumberFormat="1" applyFont="1" applyFill="1" applyBorder="1" applyAlignment="1">
      <alignment horizontal="center" vertical="top"/>
    </xf>
    <xf numFmtId="0" fontId="0" fillId="0" borderId="35" xfId="0" applyFill="1" applyBorder="1" applyAlignment="1">
      <alignment horizontal="center" vertical="top"/>
    </xf>
    <xf numFmtId="0" fontId="0" fillId="0" borderId="0" xfId="0" applyFill="1" applyBorder="1" applyAlignment="1">
      <alignment horizontal="center" vertical="top"/>
    </xf>
    <xf numFmtId="41" fontId="4" fillId="0" borderId="20" xfId="42" applyNumberFormat="1" applyFont="1" applyFill="1" applyBorder="1" applyAlignment="1">
      <alignment horizontal="right" vertical="top"/>
    </xf>
    <xf numFmtId="0" fontId="4" fillId="0" borderId="38" xfId="0" applyFont="1" applyFill="1" applyBorder="1" applyAlignment="1">
      <alignment horizontal="right" vertical="top"/>
    </xf>
    <xf numFmtId="0" fontId="4" fillId="0" borderId="0" xfId="0" applyFont="1" applyAlignment="1">
      <alignment horizontal="left" vertical="top" wrapText="1"/>
    </xf>
    <xf numFmtId="0" fontId="4" fillId="0" borderId="0" xfId="0" applyFont="1" applyFill="1" applyAlignment="1">
      <alignment horizontal="left" wrapText="1"/>
    </xf>
    <xf numFmtId="0" fontId="4" fillId="0" borderId="0" xfId="0" applyFont="1" applyFill="1" applyAlignment="1">
      <alignment vertical="top" wrapText="1"/>
    </xf>
    <xf numFmtId="0" fontId="4" fillId="0" borderId="0" xfId="68" applyFont="1" applyFill="1" applyAlignment="1">
      <alignment horizontal="justify" vertical="top" wrapText="1"/>
      <protection/>
    </xf>
    <xf numFmtId="0" fontId="4" fillId="0" borderId="0" xfId="68" applyFont="1" applyAlignment="1">
      <alignment wrapText="1"/>
      <protection/>
    </xf>
    <xf numFmtId="0" fontId="0" fillId="0" borderId="0" xfId="0" applyFont="1" applyFill="1" applyAlignment="1">
      <alignment vertical="top" wrapText="1"/>
    </xf>
    <xf numFmtId="0" fontId="4" fillId="15" borderId="0" xfId="68" applyFont="1" applyFill="1" applyAlignment="1">
      <alignment horizontal="left" vertical="top"/>
      <protection/>
    </xf>
    <xf numFmtId="0" fontId="6" fillId="15" borderId="0" xfId="68" applyFont="1" applyFill="1" applyAlignment="1">
      <alignment horizontal="left" vertical="top"/>
      <protection/>
    </xf>
    <xf numFmtId="0" fontId="4" fillId="0" borderId="0" xfId="68" applyFont="1" applyFill="1" applyAlignment="1">
      <alignment wrapText="1"/>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4" fillId="24" borderId="0" xfId="68" applyFont="1" applyFill="1" applyAlignment="1">
      <alignment vertical="top" wrapText="1"/>
      <protection/>
    </xf>
    <xf numFmtId="0" fontId="0" fillId="24" borderId="0" xfId="0" applyFont="1" applyFill="1" applyAlignment="1">
      <alignment vertical="top" wrapText="1"/>
    </xf>
    <xf numFmtId="0" fontId="4" fillId="0" borderId="0" xfId="68" applyFont="1" applyFill="1" applyAlignment="1" quotePrefix="1">
      <alignment horizontal="justify" vertical="top"/>
      <protection/>
    </xf>
    <xf numFmtId="0" fontId="4" fillId="0" borderId="0" xfId="68" applyFont="1" applyFill="1" applyAlignment="1">
      <alignment vertical="center" wrapText="1"/>
      <protection/>
    </xf>
    <xf numFmtId="0" fontId="4" fillId="0" borderId="0" xfId="0" applyFont="1" applyFill="1" applyAlignment="1">
      <alignment vertical="center" wrapText="1"/>
    </xf>
    <xf numFmtId="0" fontId="4" fillId="0" borderId="0" xfId="68" applyFont="1" applyFill="1" applyAlignment="1">
      <alignment horizontal="left" wrapText="1"/>
      <protection/>
    </xf>
    <xf numFmtId="0" fontId="4" fillId="0" borderId="0" xfId="68" applyFont="1" applyFill="1" applyAlignment="1" quotePrefix="1">
      <alignment horizontal="left" wrapText="1"/>
      <protection/>
    </xf>
    <xf numFmtId="0" fontId="4" fillId="0" borderId="0" xfId="68" applyFont="1" applyFill="1" applyAlignment="1" quotePrefix="1">
      <alignment horizontal="left" vertical="top" wrapText="1"/>
      <protection/>
    </xf>
    <xf numFmtId="0" fontId="0" fillId="0" borderId="0" xfId="0" applyFill="1" applyAlignment="1">
      <alignment horizontal="left" vertical="top" wrapText="1"/>
    </xf>
    <xf numFmtId="0" fontId="0" fillId="0" borderId="0" xfId="0" applyFont="1" applyFill="1" applyAlignment="1">
      <alignment horizontal="left" vertical="top"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xfId="46"/>
    <cellStyle name="Date" xfId="47"/>
    <cellStyle name="E&amp;Y House" xfId="48"/>
    <cellStyle name="Explanatory Text" xfId="49"/>
    <cellStyle name="Fixed" xfId="50"/>
    <cellStyle name="Followed Hyperlink" xfId="51"/>
    <cellStyle name="Good" xfId="52"/>
    <cellStyle name="Grey" xfId="53"/>
    <cellStyle name="Heading 1" xfId="54"/>
    <cellStyle name="Heading 2" xfId="55"/>
    <cellStyle name="Heading 3" xfId="56"/>
    <cellStyle name="Heading 4" xfId="57"/>
    <cellStyle name="HEADING1" xfId="58"/>
    <cellStyle name="HEADING2" xfId="59"/>
    <cellStyle name="Hyperlink" xfId="60"/>
    <cellStyle name="Input" xfId="61"/>
    <cellStyle name="Input [yellow]" xfId="62"/>
    <cellStyle name="Linked Cell" xfId="63"/>
    <cellStyle name="Neutral" xfId="64"/>
    <cellStyle name="no dec" xfId="65"/>
    <cellStyle name="Normal - Style1" xfId="66"/>
    <cellStyle name="Normal_Notes" xfId="67"/>
    <cellStyle name="Normal_Sheet5" xfId="68"/>
    <cellStyle name="Note" xfId="69"/>
    <cellStyle name="Œ…‹æØ‚è [0.00]_laroux" xfId="70"/>
    <cellStyle name="Œ…‹æØ‚è_laroux" xfId="71"/>
    <cellStyle name="Output" xfId="72"/>
    <cellStyle name="Percent" xfId="73"/>
    <cellStyle name="Percent [2]" xfId="74"/>
    <cellStyle name="percentage" xfId="75"/>
    <cellStyle name="shade" xfId="76"/>
    <cellStyle name="SHADETOTAL-AKS"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8</xdr:row>
      <xdr:rowOff>85725</xdr:rowOff>
    </xdr:from>
    <xdr:to>
      <xdr:col>4</xdr:col>
      <xdr:colOff>952500</xdr:colOff>
      <xdr:row>8</xdr:row>
      <xdr:rowOff>85725</xdr:rowOff>
    </xdr:to>
    <xdr:sp>
      <xdr:nvSpPr>
        <xdr:cNvPr id="1" name="Line 4"/>
        <xdr:cNvSpPr>
          <a:spLocks/>
        </xdr:cNvSpPr>
      </xdr:nvSpPr>
      <xdr:spPr>
        <a:xfrm>
          <a:off x="5334000" y="1304925"/>
          <a:ext cx="390525" cy="0"/>
        </a:xfrm>
        <a:prstGeom prst="line">
          <a:avLst/>
        </a:prstGeom>
        <a:noFill/>
        <a:ln w="9525" cmpd="sng">
          <a:solidFill>
            <a:srgbClr val="FFFF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114300</xdr:colOff>
      <xdr:row>8</xdr:row>
      <xdr:rowOff>85725</xdr:rowOff>
    </xdr:from>
    <xdr:to>
      <xdr:col>3</xdr:col>
      <xdr:colOff>514350</xdr:colOff>
      <xdr:row>8</xdr:row>
      <xdr:rowOff>85725</xdr:rowOff>
    </xdr:to>
    <xdr:sp>
      <xdr:nvSpPr>
        <xdr:cNvPr id="2" name="Line 5"/>
        <xdr:cNvSpPr>
          <a:spLocks/>
        </xdr:cNvSpPr>
      </xdr:nvSpPr>
      <xdr:spPr>
        <a:xfrm flipH="1">
          <a:off x="3943350" y="1304925"/>
          <a:ext cx="400050" cy="0"/>
        </a:xfrm>
        <a:prstGeom prst="line">
          <a:avLst/>
        </a:prstGeom>
        <a:noFill/>
        <a:ln w="9525" cmpd="sng">
          <a:solidFill>
            <a:srgbClr val="FFFF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361950</xdr:colOff>
      <xdr:row>7</xdr:row>
      <xdr:rowOff>76200</xdr:rowOff>
    </xdr:from>
    <xdr:to>
      <xdr:col>5</xdr:col>
      <xdr:colOff>962025</xdr:colOff>
      <xdr:row>7</xdr:row>
      <xdr:rowOff>76200</xdr:rowOff>
    </xdr:to>
    <xdr:sp>
      <xdr:nvSpPr>
        <xdr:cNvPr id="3" name="Line 6"/>
        <xdr:cNvSpPr>
          <a:spLocks/>
        </xdr:cNvSpPr>
      </xdr:nvSpPr>
      <xdr:spPr>
        <a:xfrm>
          <a:off x="6086475" y="1143000"/>
          <a:ext cx="600075" cy="0"/>
        </a:xfrm>
        <a:prstGeom prst="line">
          <a:avLst/>
        </a:prstGeom>
        <a:noFill/>
        <a:ln w="9525" cmpd="sng">
          <a:solidFill>
            <a:srgbClr val="FFFF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104775</xdr:colOff>
      <xdr:row>7</xdr:row>
      <xdr:rowOff>76200</xdr:rowOff>
    </xdr:from>
    <xdr:to>
      <xdr:col>2</xdr:col>
      <xdr:colOff>704850</xdr:colOff>
      <xdr:row>7</xdr:row>
      <xdr:rowOff>76200</xdr:rowOff>
    </xdr:to>
    <xdr:sp>
      <xdr:nvSpPr>
        <xdr:cNvPr id="4" name="Line 7"/>
        <xdr:cNvSpPr>
          <a:spLocks/>
        </xdr:cNvSpPr>
      </xdr:nvSpPr>
      <xdr:spPr>
        <a:xfrm flipH="1">
          <a:off x="3124200" y="1143000"/>
          <a:ext cx="600075" cy="0"/>
        </a:xfrm>
        <a:prstGeom prst="line">
          <a:avLst/>
        </a:prstGeom>
        <a:noFill/>
        <a:ln w="9525" cmpd="sng">
          <a:solidFill>
            <a:srgbClr val="FFFF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6:C30"/>
  <sheetViews>
    <sheetView showGridLines="0" tabSelected="1" zoomScaleSheetLayoutView="100" zoomScalePageLayoutView="0" workbookViewId="0" topLeftCell="A1">
      <selection activeCell="G9" sqref="G9"/>
    </sheetView>
  </sheetViews>
  <sheetFormatPr defaultColWidth="9.140625" defaultRowHeight="12.75"/>
  <cols>
    <col min="3" max="3" width="50.00390625" style="0" customWidth="1"/>
  </cols>
  <sheetData>
    <row r="6" ht="12.75">
      <c r="C6" s="181"/>
    </row>
    <row r="7" ht="12.75">
      <c r="C7" s="244"/>
    </row>
    <row r="8" ht="12.75">
      <c r="C8" s="182"/>
    </row>
    <row r="9" ht="20.25">
      <c r="C9" s="183"/>
    </row>
    <row r="10" ht="12.75">
      <c r="C10" s="68"/>
    </row>
    <row r="11" ht="12.75">
      <c r="C11" s="68"/>
    </row>
    <row r="12" ht="12.75">
      <c r="C12" s="68"/>
    </row>
    <row r="13" ht="15.75">
      <c r="C13" s="70" t="s">
        <v>98</v>
      </c>
    </row>
    <row r="14" ht="14.25">
      <c r="C14" s="71" t="s">
        <v>99</v>
      </c>
    </row>
    <row r="15" ht="14.25">
      <c r="C15" s="71" t="s">
        <v>403</v>
      </c>
    </row>
    <row r="16" ht="12.75">
      <c r="C16" s="68"/>
    </row>
    <row r="17" ht="12.75">
      <c r="C17" s="69"/>
    </row>
    <row r="18" ht="15">
      <c r="C18" s="72" t="s">
        <v>100</v>
      </c>
    </row>
    <row r="19" ht="15">
      <c r="C19" s="72" t="s">
        <v>154</v>
      </c>
    </row>
    <row r="20" ht="12.75">
      <c r="C20" s="69"/>
    </row>
    <row r="21" ht="12.75">
      <c r="C21" s="69"/>
    </row>
    <row r="22" ht="12.75">
      <c r="C22" s="69"/>
    </row>
    <row r="23" ht="12.75">
      <c r="C23" s="179"/>
    </row>
    <row r="24" ht="12.75">
      <c r="C24" s="179"/>
    </row>
    <row r="30" ht="12.75">
      <c r="C30" s="115"/>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88"/>
  <sheetViews>
    <sheetView showGridLines="0" zoomScaleSheetLayoutView="100" zoomScalePageLayoutView="0" workbookViewId="0" topLeftCell="A34">
      <selection activeCell="F29" sqref="F29"/>
    </sheetView>
  </sheetViews>
  <sheetFormatPr defaultColWidth="9.140625" defaultRowHeight="12.75"/>
  <cols>
    <col min="1" max="1" width="26.140625" style="1" customWidth="1"/>
    <col min="2" max="2" width="4.7109375" style="1" customWidth="1"/>
    <col min="3" max="4" width="17.140625" style="1" customWidth="1"/>
    <col min="5" max="5" width="3.7109375" style="1" customWidth="1"/>
    <col min="6" max="6" width="17.140625" style="1" customWidth="1"/>
    <col min="7" max="7" width="17.00390625" style="1" customWidth="1"/>
    <col min="8" max="16384" width="9.140625" style="1" customWidth="1"/>
  </cols>
  <sheetData>
    <row r="1" spans="1:7" s="9" customFormat="1" ht="12">
      <c r="A1" s="273" t="s">
        <v>62</v>
      </c>
      <c r="B1" s="273"/>
      <c r="C1" s="273"/>
      <c r="D1" s="273"/>
      <c r="E1" s="273"/>
      <c r="F1" s="274"/>
      <c r="G1" s="274"/>
    </row>
    <row r="2" spans="1:7" ht="12">
      <c r="A2" s="275" t="s">
        <v>403</v>
      </c>
      <c r="B2" s="275"/>
      <c r="C2" s="275"/>
      <c r="D2" s="275"/>
      <c r="E2" s="275"/>
      <c r="F2" s="276"/>
      <c r="G2" s="276"/>
    </row>
    <row r="3" spans="1:7" s="9" customFormat="1" ht="12">
      <c r="A3" s="39"/>
      <c r="B3" s="39"/>
      <c r="C3" s="39"/>
      <c r="D3" s="40"/>
      <c r="E3" s="39"/>
      <c r="F3" s="40"/>
      <c r="G3" s="40"/>
    </row>
    <row r="4" spans="1:7" s="9" customFormat="1" ht="12">
      <c r="A4" s="273" t="s">
        <v>155</v>
      </c>
      <c r="B4" s="273"/>
      <c r="C4" s="273"/>
      <c r="D4" s="273"/>
      <c r="E4" s="273"/>
      <c r="F4" s="274"/>
      <c r="G4" s="274"/>
    </row>
    <row r="5" spans="1:7" s="9" customFormat="1" ht="12">
      <c r="A5" s="273" t="s">
        <v>64</v>
      </c>
      <c r="B5" s="273"/>
      <c r="C5" s="273"/>
      <c r="D5" s="273"/>
      <c r="E5" s="273"/>
      <c r="F5" s="274"/>
      <c r="G5" s="274"/>
    </row>
    <row r="6" spans="1:7" s="3" customFormat="1" ht="12">
      <c r="A6" s="282"/>
      <c r="B6" s="282"/>
      <c r="C6" s="282"/>
      <c r="D6" s="282"/>
      <c r="E6" s="282"/>
      <c r="F6" s="282"/>
      <c r="G6" s="282"/>
    </row>
    <row r="7" spans="1:7" s="3" customFormat="1" ht="12">
      <c r="A7" s="112" t="s">
        <v>265</v>
      </c>
      <c r="B7" s="49"/>
      <c r="C7" s="49"/>
      <c r="D7" s="49"/>
      <c r="E7" s="49"/>
      <c r="F7" s="49"/>
      <c r="G7" s="49"/>
    </row>
    <row r="8" spans="1:7" s="3" customFormat="1" ht="12">
      <c r="A8" s="112" t="s">
        <v>156</v>
      </c>
      <c r="B8" s="49"/>
      <c r="C8" s="49"/>
      <c r="D8" s="49"/>
      <c r="E8" s="49"/>
      <c r="F8" s="49"/>
      <c r="G8" s="49"/>
    </row>
    <row r="9" spans="1:7" s="3" customFormat="1" ht="12">
      <c r="A9" s="49"/>
      <c r="B9" s="49"/>
      <c r="C9" s="49"/>
      <c r="D9" s="49"/>
      <c r="E9" s="49"/>
      <c r="F9" s="49"/>
      <c r="G9" s="49"/>
    </row>
    <row r="10" spans="3:7" ht="12.75">
      <c r="C10" s="283" t="s">
        <v>129</v>
      </c>
      <c r="D10" s="283"/>
      <c r="E10" s="14"/>
      <c r="F10" s="283" t="s">
        <v>130</v>
      </c>
      <c r="G10" s="284"/>
    </row>
    <row r="11" spans="3:7" ht="12">
      <c r="C11" s="35" t="s">
        <v>410</v>
      </c>
      <c r="D11" s="35" t="s">
        <v>411</v>
      </c>
      <c r="E11" s="22"/>
      <c r="F11" s="35" t="s">
        <v>412</v>
      </c>
      <c r="G11" s="35" t="s">
        <v>411</v>
      </c>
    </row>
    <row r="12" spans="2:7" ht="12">
      <c r="B12" s="3"/>
      <c r="C12" s="35" t="s">
        <v>413</v>
      </c>
      <c r="D12" s="35" t="s">
        <v>414</v>
      </c>
      <c r="E12" s="22"/>
      <c r="F12" s="35" t="s">
        <v>413</v>
      </c>
      <c r="G12" s="35" t="s">
        <v>415</v>
      </c>
    </row>
    <row r="13" spans="2:7" ht="12">
      <c r="B13" s="15"/>
      <c r="C13" s="35" t="s">
        <v>416</v>
      </c>
      <c r="D13" s="35" t="s">
        <v>416</v>
      </c>
      <c r="E13" s="22"/>
      <c r="F13" s="35" t="s">
        <v>417</v>
      </c>
      <c r="G13" s="35" t="s">
        <v>374</v>
      </c>
    </row>
    <row r="14" spans="2:7" ht="12">
      <c r="B14" s="15"/>
      <c r="C14" s="45">
        <v>39294</v>
      </c>
      <c r="D14" s="45">
        <v>38929</v>
      </c>
      <c r="E14" s="47"/>
      <c r="F14" s="45">
        <v>39294</v>
      </c>
      <c r="G14" s="45">
        <v>38929</v>
      </c>
    </row>
    <row r="15" spans="2:7" ht="12">
      <c r="B15" s="15"/>
      <c r="C15" s="35" t="s">
        <v>68</v>
      </c>
      <c r="D15" s="35" t="s">
        <v>68</v>
      </c>
      <c r="E15" s="22"/>
      <c r="F15" s="35" t="s">
        <v>68</v>
      </c>
      <c r="G15" s="35" t="s">
        <v>68</v>
      </c>
    </row>
    <row r="16" spans="2:7" ht="12">
      <c r="B16" s="3" t="s">
        <v>287</v>
      </c>
      <c r="C16" s="50"/>
      <c r="D16" s="50"/>
      <c r="E16" s="51"/>
      <c r="F16" s="51"/>
      <c r="G16" s="52"/>
    </row>
    <row r="17" spans="1:9" s="3" customFormat="1" ht="12">
      <c r="A17" s="16" t="s">
        <v>419</v>
      </c>
      <c r="B17" s="16" t="s">
        <v>14</v>
      </c>
      <c r="C17" s="53">
        <v>41167</v>
      </c>
      <c r="D17" s="58">
        <v>56548</v>
      </c>
      <c r="E17" s="53"/>
      <c r="F17" s="53">
        <f>52718+41167</f>
        <v>93885</v>
      </c>
      <c r="G17" s="58">
        <v>101872</v>
      </c>
      <c r="H17" s="17"/>
      <c r="I17" s="17"/>
    </row>
    <row r="18" spans="1:9" s="3" customFormat="1" ht="12">
      <c r="A18" s="16"/>
      <c r="B18" s="16"/>
      <c r="C18" s="53"/>
      <c r="D18" s="53"/>
      <c r="E18" s="53"/>
      <c r="F18" s="53"/>
      <c r="G18" s="53"/>
      <c r="H18" s="17"/>
      <c r="I18" s="17"/>
    </row>
    <row r="19" spans="1:9" s="3" customFormat="1" ht="12">
      <c r="A19" s="16" t="s">
        <v>420</v>
      </c>
      <c r="B19" s="16"/>
      <c r="C19" s="53">
        <v>-33902</v>
      </c>
      <c r="D19" s="58">
        <v>-50671</v>
      </c>
      <c r="E19" s="53"/>
      <c r="F19" s="53">
        <f>-46044-33902</f>
        <v>-79946</v>
      </c>
      <c r="G19" s="58">
        <v>-91291</v>
      </c>
      <c r="H19" s="17"/>
      <c r="I19" s="17"/>
    </row>
    <row r="20" spans="1:9" s="3" customFormat="1" ht="12" customHeight="1">
      <c r="A20" s="16"/>
      <c r="B20" s="16"/>
      <c r="C20" s="203"/>
      <c r="D20" s="203"/>
      <c r="E20" s="24"/>
      <c r="F20" s="203"/>
      <c r="G20" s="203"/>
      <c r="H20" s="17"/>
      <c r="I20" s="17"/>
    </row>
    <row r="21" spans="1:9" s="3" customFormat="1" ht="12">
      <c r="A21" s="16" t="s">
        <v>421</v>
      </c>
      <c r="B21" s="16"/>
      <c r="C21" s="53">
        <f>+C17+C19-0.1</f>
        <v>7264.9</v>
      </c>
      <c r="D21" s="58">
        <f>+D17+D19</f>
        <v>5877</v>
      </c>
      <c r="E21" s="24"/>
      <c r="F21" s="53">
        <f>SUM(F17:F20)</f>
        <v>13939</v>
      </c>
      <c r="G21" s="58">
        <f>+G17+G19</f>
        <v>10581</v>
      </c>
      <c r="H21" s="17"/>
      <c r="I21" s="17"/>
    </row>
    <row r="22" spans="1:9" s="3" customFormat="1" ht="13.5" customHeight="1">
      <c r="A22" s="16"/>
      <c r="B22" s="16"/>
      <c r="C22" s="53"/>
      <c r="D22" s="53"/>
      <c r="E22" s="24"/>
      <c r="F22" s="53"/>
      <c r="G22" s="53"/>
      <c r="H22" s="17"/>
      <c r="I22" s="17"/>
    </row>
    <row r="23" spans="1:9" s="16" customFormat="1" ht="12">
      <c r="A23" s="16" t="s">
        <v>293</v>
      </c>
      <c r="C23" s="24">
        <f>117+77+69</f>
        <v>263</v>
      </c>
      <c r="D23" s="58">
        <v>125</v>
      </c>
      <c r="E23" s="24"/>
      <c r="F23" s="24">
        <f>468+194</f>
        <v>662</v>
      </c>
      <c r="G23" s="58">
        <v>219</v>
      </c>
      <c r="H23" s="18"/>
      <c r="I23" s="18"/>
    </row>
    <row r="24" spans="3:9" s="16" customFormat="1" ht="12">
      <c r="C24" s="24"/>
      <c r="D24" s="24"/>
      <c r="E24" s="24"/>
      <c r="F24" s="24"/>
      <c r="G24" s="24"/>
      <c r="H24" s="18"/>
      <c r="I24" s="18"/>
    </row>
    <row r="25" spans="1:9" s="16" customFormat="1" ht="12">
      <c r="A25" s="16" t="s">
        <v>323</v>
      </c>
      <c r="C25" s="24">
        <f>-4513-589-143-1</f>
        <v>-5246</v>
      </c>
      <c r="D25" s="24">
        <v>-3961</v>
      </c>
      <c r="E25" s="24"/>
      <c r="F25" s="24">
        <f>-4554-5246</f>
        <v>-9800</v>
      </c>
      <c r="G25" s="20">
        <v>-7258</v>
      </c>
      <c r="H25" s="18"/>
      <c r="I25" s="18"/>
    </row>
    <row r="26" spans="3:9" s="16" customFormat="1" ht="12">
      <c r="C26" s="24"/>
      <c r="D26" s="24"/>
      <c r="E26" s="24"/>
      <c r="F26" s="24"/>
      <c r="G26" s="24"/>
      <c r="H26" s="18"/>
      <c r="I26" s="18"/>
    </row>
    <row r="27" spans="1:9" s="16" customFormat="1" ht="12">
      <c r="A27" s="16" t="s">
        <v>324</v>
      </c>
      <c r="C27" s="24">
        <v>-1605</v>
      </c>
      <c r="D27" s="24">
        <v>-1820</v>
      </c>
      <c r="E27" s="24"/>
      <c r="F27" s="24">
        <f>-1280-1605</f>
        <v>-2885</v>
      </c>
      <c r="G27" s="20">
        <v>-3649</v>
      </c>
      <c r="H27" s="18"/>
      <c r="I27" s="18"/>
    </row>
    <row r="28" spans="3:9" s="16" customFormat="1" ht="12">
      <c r="C28" s="24"/>
      <c r="D28" s="24"/>
      <c r="E28" s="24"/>
      <c r="F28" s="24"/>
      <c r="G28" s="24"/>
      <c r="H28" s="18"/>
      <c r="I28" s="18"/>
    </row>
    <row r="29" spans="1:9" s="16" customFormat="1" ht="12">
      <c r="A29" s="16" t="s">
        <v>325</v>
      </c>
      <c r="C29" s="24">
        <f>-23-C31-69</f>
        <v>0</v>
      </c>
      <c r="D29" s="24">
        <v>-25</v>
      </c>
      <c r="E29" s="24"/>
      <c r="F29" s="24">
        <f>-170-23-F31</f>
        <v>-19</v>
      </c>
      <c r="G29" s="20">
        <v>-209</v>
      </c>
      <c r="H29" s="18"/>
      <c r="I29" s="18"/>
    </row>
    <row r="30" spans="3:9" s="16" customFormat="1" ht="12">
      <c r="C30" s="24"/>
      <c r="D30" s="24"/>
      <c r="E30" s="24"/>
      <c r="F30" s="24"/>
      <c r="G30" s="20"/>
      <c r="H30" s="18"/>
      <c r="I30" s="18"/>
    </row>
    <row r="31" spans="1:9" s="16" customFormat="1" ht="12">
      <c r="A31" s="16" t="s">
        <v>218</v>
      </c>
      <c r="C31" s="24">
        <v>-92</v>
      </c>
      <c r="D31" s="24">
        <v>-7</v>
      </c>
      <c r="E31" s="24"/>
      <c r="F31" s="24">
        <f>-82-92</f>
        <v>-174</v>
      </c>
      <c r="G31" s="20">
        <v>-11</v>
      </c>
      <c r="H31" s="18"/>
      <c r="I31" s="18"/>
    </row>
    <row r="32" spans="3:9" s="16" customFormat="1" ht="12">
      <c r="C32" s="203"/>
      <c r="D32" s="203"/>
      <c r="E32" s="24"/>
      <c r="F32" s="203"/>
      <c r="G32" s="203"/>
      <c r="H32" s="18"/>
      <c r="I32" s="18"/>
    </row>
    <row r="33" spans="1:9" s="16" customFormat="1" ht="12">
      <c r="A33" s="16" t="s">
        <v>333</v>
      </c>
      <c r="C33" s="24">
        <f>SUM(C21:C32)+0.1</f>
        <v>584.9999999999997</v>
      </c>
      <c r="D33" s="24">
        <f>SUM(D21:D32)</f>
        <v>189</v>
      </c>
      <c r="E33" s="24"/>
      <c r="F33" s="24">
        <f>SUM(F21:F32)</f>
        <v>1723</v>
      </c>
      <c r="G33" s="24">
        <f>SUM(G21:G32)</f>
        <v>-327</v>
      </c>
      <c r="H33" s="18"/>
      <c r="I33" s="18"/>
    </row>
    <row r="34" spans="3:9" s="16" customFormat="1" ht="12">
      <c r="C34" s="24"/>
      <c r="D34" s="24"/>
      <c r="E34" s="24"/>
      <c r="F34" s="24"/>
      <c r="G34" s="24"/>
      <c r="H34" s="18"/>
      <c r="I34" s="18"/>
    </row>
    <row r="35" spans="1:10" s="16" customFormat="1" ht="12">
      <c r="A35" s="16" t="s">
        <v>423</v>
      </c>
      <c r="B35" s="16" t="s">
        <v>247</v>
      </c>
      <c r="C35" s="24">
        <v>-243</v>
      </c>
      <c r="D35" s="58">
        <v>-115</v>
      </c>
      <c r="E35" s="24"/>
      <c r="F35" s="24">
        <f>-418-243</f>
        <v>-661</v>
      </c>
      <c r="G35" s="58">
        <v>-58</v>
      </c>
      <c r="H35" s="18"/>
      <c r="I35" s="110"/>
      <c r="J35" s="111"/>
    </row>
    <row r="36" spans="3:9" s="16" customFormat="1" ht="12">
      <c r="C36" s="203"/>
      <c r="D36" s="203"/>
      <c r="E36" s="24"/>
      <c r="F36" s="203"/>
      <c r="G36" s="203"/>
      <c r="H36" s="18"/>
      <c r="I36" s="18"/>
    </row>
    <row r="37" spans="1:9" s="16" customFormat="1" ht="12.75" thickBot="1">
      <c r="A37" s="16" t="s">
        <v>334</v>
      </c>
      <c r="C37" s="54">
        <f>SUM(C33:C36)</f>
        <v>341.99999999999966</v>
      </c>
      <c r="D37" s="54">
        <f>SUM(D33:D36)</f>
        <v>74</v>
      </c>
      <c r="E37" s="24"/>
      <c r="F37" s="54">
        <f>SUM(F33:F36)</f>
        <v>1062</v>
      </c>
      <c r="G37" s="54">
        <f>SUM(G33:G36)</f>
        <v>-385</v>
      </c>
      <c r="H37" s="18"/>
      <c r="I37" s="18"/>
    </row>
    <row r="38" spans="3:9" s="16" customFormat="1" ht="12.75" thickTop="1">
      <c r="C38" s="24"/>
      <c r="D38" s="24"/>
      <c r="E38" s="24"/>
      <c r="F38" s="24"/>
      <c r="G38" s="24"/>
      <c r="H38" s="18"/>
      <c r="I38" s="18"/>
    </row>
    <row r="39" spans="3:9" s="16" customFormat="1" ht="12">
      <c r="C39" s="24"/>
      <c r="D39" s="24"/>
      <c r="E39" s="24"/>
      <c r="F39" s="24"/>
      <c r="G39" s="24"/>
      <c r="H39" s="18"/>
      <c r="I39" s="18"/>
    </row>
    <row r="40" spans="1:9" s="16" customFormat="1" ht="15" customHeight="1">
      <c r="A40" s="16" t="s">
        <v>284</v>
      </c>
      <c r="C40" s="24"/>
      <c r="D40" s="24"/>
      <c r="E40" s="24"/>
      <c r="F40" s="24"/>
      <c r="G40" s="24"/>
      <c r="H40" s="18"/>
      <c r="I40" s="18"/>
    </row>
    <row r="41" spans="1:9" s="16" customFormat="1" ht="14.25" customHeight="1">
      <c r="A41" s="16" t="s">
        <v>212</v>
      </c>
      <c r="C41" s="24">
        <f>+C37</f>
        <v>341.99999999999966</v>
      </c>
      <c r="D41" s="24">
        <f>+D37</f>
        <v>74</v>
      </c>
      <c r="E41" s="24"/>
      <c r="F41" s="24">
        <f>+F37</f>
        <v>1062</v>
      </c>
      <c r="G41" s="24">
        <f>+G37</f>
        <v>-385</v>
      </c>
      <c r="H41" s="18"/>
      <c r="I41" s="18"/>
    </row>
    <row r="42" spans="1:9" s="16" customFormat="1" ht="14.25" customHeight="1">
      <c r="A42" s="16" t="s">
        <v>285</v>
      </c>
      <c r="C42" s="24">
        <v>0</v>
      </c>
      <c r="D42" s="58">
        <v>0</v>
      </c>
      <c r="E42" s="24"/>
      <c r="F42" s="24">
        <v>0</v>
      </c>
      <c r="G42" s="24">
        <v>0</v>
      </c>
      <c r="H42" s="18"/>
      <c r="I42" s="18"/>
    </row>
    <row r="43" spans="3:9" s="16" customFormat="1" ht="14.25" customHeight="1" thickBot="1">
      <c r="C43" s="54">
        <f>SUM(C41:C42)</f>
        <v>341.99999999999966</v>
      </c>
      <c r="D43" s="54">
        <f>SUM(D41:D42)</f>
        <v>74</v>
      </c>
      <c r="E43" s="24"/>
      <c r="F43" s="54">
        <f>SUM(F41:F42)</f>
        <v>1062</v>
      </c>
      <c r="G43" s="54">
        <f>SUM(G41:G42)</f>
        <v>-385</v>
      </c>
      <c r="H43" s="18"/>
      <c r="I43" s="18"/>
    </row>
    <row r="44" spans="3:9" s="16" customFormat="1" ht="12.75" thickTop="1">
      <c r="C44" s="18"/>
      <c r="D44" s="18"/>
      <c r="E44" s="18"/>
      <c r="F44" s="18"/>
      <c r="G44" s="18"/>
      <c r="H44" s="18"/>
      <c r="I44" s="18"/>
    </row>
    <row r="45" spans="3:9" s="16" customFormat="1" ht="12">
      <c r="C45" s="18"/>
      <c r="D45" s="18"/>
      <c r="E45" s="18"/>
      <c r="F45" s="18"/>
      <c r="G45" s="18"/>
      <c r="H45" s="18"/>
      <c r="I45" s="18"/>
    </row>
    <row r="46" spans="1:9" s="16" customFormat="1" ht="12">
      <c r="A46" s="16" t="s">
        <v>73</v>
      </c>
      <c r="B46" s="16" t="s">
        <v>256</v>
      </c>
      <c r="C46" s="212">
        <f>+'Notes B'!G165</f>
        <v>0.15199999999999986</v>
      </c>
      <c r="D46" s="204">
        <f>+'Notes B'!H165</f>
        <v>0.032888888888888884</v>
      </c>
      <c r="E46" s="18"/>
      <c r="F46" s="212">
        <f>+'Notes B'!J165</f>
        <v>0.47200000000000003</v>
      </c>
      <c r="G46" s="205">
        <f>+'Notes B'!K165</f>
        <v>-0.1711111111111111</v>
      </c>
      <c r="H46" s="18"/>
      <c r="I46" s="18"/>
    </row>
    <row r="47" spans="1:9" s="16" customFormat="1" ht="12">
      <c r="A47" s="16" t="s">
        <v>261</v>
      </c>
      <c r="B47" s="16" t="s">
        <v>256</v>
      </c>
      <c r="C47" s="212">
        <f>+'Notes B'!G175</f>
        <v>0.13818181818181804</v>
      </c>
      <c r="D47" s="204">
        <f>+'Notes B'!H175</f>
        <v>0.0298989898989899</v>
      </c>
      <c r="E47" s="18"/>
      <c r="F47" s="212">
        <f>+'Notes B'!J175</f>
        <v>0.4290909090909091</v>
      </c>
      <c r="G47" s="205">
        <f>+'Notes B'!K175</f>
        <v>-0.15555555555555556</v>
      </c>
      <c r="H47" s="18"/>
      <c r="I47" s="18"/>
    </row>
    <row r="48" spans="3:9" s="16" customFormat="1" ht="12">
      <c r="C48" s="18"/>
      <c r="D48" s="18"/>
      <c r="E48" s="18"/>
      <c r="F48" s="18"/>
      <c r="G48" s="18"/>
      <c r="H48" s="18"/>
      <c r="I48" s="18"/>
    </row>
    <row r="49" spans="1:9" s="16" customFormat="1" ht="12">
      <c r="A49" s="16" t="s">
        <v>74</v>
      </c>
      <c r="C49" s="18"/>
      <c r="D49" s="18"/>
      <c r="E49" s="18"/>
      <c r="F49" s="18"/>
      <c r="G49" s="18"/>
      <c r="H49" s="18"/>
      <c r="I49" s="18"/>
    </row>
    <row r="50" spans="3:9" s="16" customFormat="1" ht="7.5" customHeight="1">
      <c r="C50" s="18"/>
      <c r="D50" s="18"/>
      <c r="E50" s="18"/>
      <c r="F50" s="18"/>
      <c r="G50" s="18"/>
      <c r="H50" s="18"/>
      <c r="I50" s="18"/>
    </row>
    <row r="51" spans="1:14" s="148" customFormat="1" ht="12.75">
      <c r="A51" s="277" t="s">
        <v>220</v>
      </c>
      <c r="B51" s="278"/>
      <c r="C51" s="278"/>
      <c r="D51" s="278"/>
      <c r="E51" s="278"/>
      <c r="F51" s="278"/>
      <c r="G51" s="278"/>
      <c r="H51" s="164"/>
      <c r="I51" s="164"/>
      <c r="J51" s="164"/>
      <c r="K51" s="164"/>
      <c r="L51" s="164"/>
      <c r="M51" s="164"/>
      <c r="N51" s="164"/>
    </row>
    <row r="52" spans="1:14" s="148" customFormat="1" ht="12.75">
      <c r="A52" s="279"/>
      <c r="B52" s="279"/>
      <c r="C52" s="279"/>
      <c r="D52" s="279"/>
      <c r="E52" s="279"/>
      <c r="F52" s="279"/>
      <c r="G52" s="279"/>
      <c r="H52" s="164"/>
      <c r="I52" s="164"/>
      <c r="J52" s="164"/>
      <c r="K52" s="164"/>
      <c r="L52" s="164"/>
      <c r="M52" s="164"/>
      <c r="N52" s="164"/>
    </row>
    <row r="53" spans="3:9" s="148" customFormat="1" ht="7.5" customHeight="1">
      <c r="C53" s="147"/>
      <c r="D53" s="147"/>
      <c r="E53" s="147"/>
      <c r="F53" s="147"/>
      <c r="G53" s="147"/>
      <c r="H53" s="147"/>
      <c r="I53" s="147"/>
    </row>
    <row r="54" spans="1:9" s="148" customFormat="1" ht="12">
      <c r="A54" s="280" t="s">
        <v>382</v>
      </c>
      <c r="B54" s="281"/>
      <c r="C54" s="281"/>
      <c r="D54" s="281"/>
      <c r="E54" s="281"/>
      <c r="F54" s="281"/>
      <c r="G54" s="281"/>
      <c r="H54" s="147"/>
      <c r="I54" s="147"/>
    </row>
    <row r="55" spans="1:9" s="148" customFormat="1" ht="12">
      <c r="A55" s="281"/>
      <c r="B55" s="281"/>
      <c r="C55" s="281"/>
      <c r="D55" s="281"/>
      <c r="E55" s="281"/>
      <c r="F55" s="281"/>
      <c r="G55" s="281"/>
      <c r="H55" s="147"/>
      <c r="I55" s="147"/>
    </row>
    <row r="56" spans="1:9" s="16" customFormat="1" ht="3.75" customHeight="1">
      <c r="A56" s="281"/>
      <c r="B56" s="281"/>
      <c r="C56" s="281"/>
      <c r="D56" s="281"/>
      <c r="E56" s="281"/>
      <c r="F56" s="281"/>
      <c r="G56" s="281"/>
      <c r="H56" s="18"/>
      <c r="I56" s="18"/>
    </row>
    <row r="57" spans="3:9" s="16" customFormat="1" ht="12">
      <c r="C57" s="18"/>
      <c r="D57" s="18"/>
      <c r="E57" s="18"/>
      <c r="F57" s="18"/>
      <c r="G57" s="18"/>
      <c r="H57" s="18"/>
      <c r="I57" s="18"/>
    </row>
    <row r="58" spans="3:9" s="16" customFormat="1" ht="12">
      <c r="C58" s="18"/>
      <c r="D58" s="18"/>
      <c r="E58" s="18"/>
      <c r="F58" s="18"/>
      <c r="G58" s="18"/>
      <c r="H58" s="18"/>
      <c r="I58" s="18"/>
    </row>
    <row r="59" spans="3:9" s="16" customFormat="1" ht="12">
      <c r="C59" s="18"/>
      <c r="D59" s="18"/>
      <c r="E59" s="18"/>
      <c r="F59" s="18"/>
      <c r="G59" s="18"/>
      <c r="H59" s="18"/>
      <c r="I59" s="18"/>
    </row>
    <row r="60" spans="3:9" s="16" customFormat="1" ht="12">
      <c r="C60" s="18"/>
      <c r="D60" s="18"/>
      <c r="E60" s="18"/>
      <c r="F60" s="18"/>
      <c r="G60" s="18"/>
      <c r="H60" s="18"/>
      <c r="I60" s="18"/>
    </row>
    <row r="61" spans="3:9" s="16" customFormat="1" ht="12">
      <c r="C61" s="18"/>
      <c r="D61" s="18"/>
      <c r="E61" s="18"/>
      <c r="F61" s="18"/>
      <c r="G61" s="18"/>
      <c r="H61" s="18"/>
      <c r="I61" s="18"/>
    </row>
    <row r="62" spans="3:9" s="16" customFormat="1" ht="12">
      <c r="C62" s="18"/>
      <c r="D62" s="18"/>
      <c r="E62" s="18"/>
      <c r="F62" s="18"/>
      <c r="G62" s="18"/>
      <c r="H62" s="18"/>
      <c r="I62" s="18"/>
    </row>
    <row r="63" spans="3:9" s="16" customFormat="1" ht="12">
      <c r="C63" s="18"/>
      <c r="D63" s="18"/>
      <c r="E63" s="18"/>
      <c r="F63" s="18"/>
      <c r="G63" s="18"/>
      <c r="H63" s="18"/>
      <c r="I63" s="18"/>
    </row>
    <row r="64" spans="3:9" s="16" customFormat="1" ht="12">
      <c r="C64" s="18"/>
      <c r="D64" s="18"/>
      <c r="E64" s="18"/>
      <c r="F64" s="18"/>
      <c r="G64" s="18"/>
      <c r="H64" s="18"/>
      <c r="I64" s="18"/>
    </row>
    <row r="65" spans="3:9" s="16" customFormat="1" ht="12">
      <c r="C65" s="18"/>
      <c r="D65" s="18"/>
      <c r="E65" s="18"/>
      <c r="F65" s="18"/>
      <c r="G65" s="18"/>
      <c r="H65" s="18"/>
      <c r="I65" s="18"/>
    </row>
    <row r="66" spans="3:9" s="16" customFormat="1" ht="12">
      <c r="C66" s="18"/>
      <c r="D66" s="18"/>
      <c r="E66" s="18"/>
      <c r="F66" s="18"/>
      <c r="G66" s="18"/>
      <c r="H66" s="18"/>
      <c r="I66" s="18"/>
    </row>
    <row r="67" spans="3:9" s="16" customFormat="1" ht="12">
      <c r="C67" s="18"/>
      <c r="D67" s="18"/>
      <c r="E67" s="18"/>
      <c r="F67" s="18"/>
      <c r="G67" s="18"/>
      <c r="H67" s="18"/>
      <c r="I67" s="18"/>
    </row>
    <row r="68" spans="3:9" s="16" customFormat="1" ht="12">
      <c r="C68" s="18"/>
      <c r="D68" s="18"/>
      <c r="E68" s="18"/>
      <c r="F68" s="18"/>
      <c r="G68" s="18"/>
      <c r="H68" s="18"/>
      <c r="I68" s="18"/>
    </row>
    <row r="69" spans="3:9" s="16" customFormat="1" ht="12">
      <c r="C69" s="18"/>
      <c r="D69" s="18"/>
      <c r="E69" s="18"/>
      <c r="F69" s="18"/>
      <c r="G69" s="18"/>
      <c r="H69" s="18"/>
      <c r="I69" s="18"/>
    </row>
    <row r="70" spans="3:9" s="16" customFormat="1" ht="12">
      <c r="C70" s="18"/>
      <c r="D70" s="18"/>
      <c r="E70" s="18"/>
      <c r="F70" s="18"/>
      <c r="G70" s="18"/>
      <c r="H70" s="18"/>
      <c r="I70" s="18"/>
    </row>
    <row r="71" spans="3:9" s="16" customFormat="1" ht="12">
      <c r="C71" s="18"/>
      <c r="D71" s="18"/>
      <c r="E71" s="18"/>
      <c r="F71" s="18"/>
      <c r="G71" s="18"/>
      <c r="H71" s="18"/>
      <c r="I71" s="18"/>
    </row>
    <row r="72" spans="3:9" s="16" customFormat="1" ht="12">
      <c r="C72" s="18"/>
      <c r="D72" s="18"/>
      <c r="E72" s="18"/>
      <c r="F72" s="18"/>
      <c r="G72" s="18"/>
      <c r="H72" s="18"/>
      <c r="I72" s="18"/>
    </row>
    <row r="73" spans="3:9" s="16" customFormat="1" ht="12">
      <c r="C73" s="18"/>
      <c r="D73" s="18"/>
      <c r="E73" s="18"/>
      <c r="F73" s="18"/>
      <c r="G73" s="18"/>
      <c r="H73" s="18"/>
      <c r="I73" s="18"/>
    </row>
    <row r="74" spans="3:9" s="16" customFormat="1" ht="12">
      <c r="C74" s="18"/>
      <c r="D74" s="18"/>
      <c r="E74" s="18"/>
      <c r="F74" s="18"/>
      <c r="G74" s="18"/>
      <c r="H74" s="18"/>
      <c r="I74" s="18"/>
    </row>
    <row r="75" spans="3:9" s="16" customFormat="1" ht="12">
      <c r="C75" s="18"/>
      <c r="D75" s="18"/>
      <c r="E75" s="18"/>
      <c r="F75" s="18"/>
      <c r="G75" s="18"/>
      <c r="H75" s="18"/>
      <c r="I75" s="18"/>
    </row>
    <row r="76" spans="3:9" s="16" customFormat="1" ht="12">
      <c r="C76" s="18"/>
      <c r="D76" s="18"/>
      <c r="E76" s="18"/>
      <c r="F76" s="18"/>
      <c r="G76" s="18"/>
      <c r="H76" s="18"/>
      <c r="I76" s="18"/>
    </row>
    <row r="77" spans="3:9" s="16" customFormat="1" ht="12">
      <c r="C77" s="18"/>
      <c r="D77" s="18"/>
      <c r="E77" s="18"/>
      <c r="F77" s="18"/>
      <c r="G77" s="18"/>
      <c r="H77" s="18"/>
      <c r="I77" s="18"/>
    </row>
    <row r="78" spans="3:9" s="16" customFormat="1" ht="12">
      <c r="C78" s="18"/>
      <c r="D78" s="18"/>
      <c r="E78" s="18"/>
      <c r="F78" s="18"/>
      <c r="G78" s="18"/>
      <c r="H78" s="18"/>
      <c r="I78" s="18"/>
    </row>
    <row r="79" spans="3:9" s="16" customFormat="1" ht="12">
      <c r="C79" s="18"/>
      <c r="D79" s="18"/>
      <c r="E79" s="18"/>
      <c r="F79" s="18"/>
      <c r="G79" s="18"/>
      <c r="H79" s="18"/>
      <c r="I79" s="18"/>
    </row>
    <row r="80" spans="3:9" s="16" customFormat="1" ht="12">
      <c r="C80" s="18"/>
      <c r="D80" s="18"/>
      <c r="E80" s="18"/>
      <c r="F80" s="18"/>
      <c r="G80" s="18"/>
      <c r="H80" s="18"/>
      <c r="I80" s="18"/>
    </row>
    <row r="81" spans="3:9" s="16" customFormat="1" ht="12">
      <c r="C81" s="18"/>
      <c r="D81" s="18"/>
      <c r="E81" s="18"/>
      <c r="F81" s="18"/>
      <c r="G81" s="18"/>
      <c r="H81" s="18"/>
      <c r="I81" s="18"/>
    </row>
    <row r="82" spans="3:9" s="16" customFormat="1" ht="12">
      <c r="C82" s="18"/>
      <c r="D82" s="18"/>
      <c r="E82" s="18"/>
      <c r="F82" s="18"/>
      <c r="G82" s="18"/>
      <c r="H82" s="18"/>
      <c r="I82" s="18"/>
    </row>
    <row r="83" spans="3:9" s="16" customFormat="1" ht="12">
      <c r="C83" s="18"/>
      <c r="D83" s="18"/>
      <c r="E83" s="18"/>
      <c r="F83" s="18"/>
      <c r="G83" s="18"/>
      <c r="H83" s="18"/>
      <c r="I83" s="18"/>
    </row>
    <row r="84" spans="3:9" s="16" customFormat="1" ht="12">
      <c r="C84" s="18"/>
      <c r="D84" s="18"/>
      <c r="E84" s="18"/>
      <c r="F84" s="18"/>
      <c r="G84" s="18"/>
      <c r="H84" s="18"/>
      <c r="I84" s="18"/>
    </row>
    <row r="85" spans="3:9" s="16" customFormat="1" ht="12">
      <c r="C85" s="18"/>
      <c r="D85" s="18"/>
      <c r="E85" s="18"/>
      <c r="F85" s="18"/>
      <c r="G85" s="18"/>
      <c r="H85" s="18"/>
      <c r="I85" s="18"/>
    </row>
    <row r="86" spans="3:9" s="16" customFormat="1" ht="12">
      <c r="C86" s="18"/>
      <c r="D86" s="18"/>
      <c r="E86" s="18"/>
      <c r="F86" s="18"/>
      <c r="G86" s="18"/>
      <c r="H86" s="18"/>
      <c r="I86" s="18"/>
    </row>
    <row r="87" spans="3:9" s="16" customFormat="1" ht="12">
      <c r="C87" s="18"/>
      <c r="D87" s="18"/>
      <c r="E87" s="18"/>
      <c r="F87" s="18"/>
      <c r="G87" s="18"/>
      <c r="H87" s="18"/>
      <c r="I87" s="18"/>
    </row>
    <row r="88" spans="3:9" s="16" customFormat="1" ht="12">
      <c r="C88" s="18"/>
      <c r="D88" s="18"/>
      <c r="E88" s="18"/>
      <c r="F88" s="18"/>
      <c r="G88" s="18"/>
      <c r="H88" s="18"/>
      <c r="I88" s="18"/>
    </row>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3" customFormat="1" ht="12"/>
    <row r="577" s="3" customFormat="1" ht="12"/>
    <row r="578" s="3" customFormat="1" ht="12"/>
    <row r="579" s="3" customFormat="1" ht="12"/>
    <row r="580" s="3" customFormat="1" ht="12"/>
    <row r="581" s="3" customFormat="1" ht="12"/>
    <row r="582" s="3" customFormat="1" ht="12"/>
    <row r="583" s="3" customFormat="1" ht="12"/>
    <row r="584" s="3" customFormat="1" ht="12"/>
    <row r="585" s="3" customFormat="1" ht="12"/>
    <row r="586" s="3" customFormat="1" ht="12"/>
    <row r="587" s="3" customFormat="1" ht="12"/>
    <row r="588" s="3" customFormat="1" ht="12"/>
    <row r="589" s="3" customFormat="1" ht="12"/>
    <row r="590" s="3" customFormat="1" ht="12"/>
    <row r="591" s="3" customFormat="1" ht="12"/>
    <row r="592" s="3" customFormat="1" ht="12"/>
    <row r="593" s="3" customFormat="1" ht="12"/>
    <row r="594" s="3" customFormat="1" ht="12"/>
    <row r="595" s="3" customFormat="1" ht="12"/>
    <row r="596" s="3" customFormat="1" ht="12"/>
    <row r="597" s="3" customFormat="1" ht="12"/>
    <row r="598" s="3" customFormat="1" ht="12"/>
    <row r="599" s="3" customFormat="1" ht="12"/>
    <row r="600" s="3" customFormat="1" ht="12"/>
    <row r="601" s="3" customFormat="1" ht="12"/>
    <row r="602" s="3" customFormat="1" ht="12"/>
    <row r="603" s="3" customFormat="1" ht="12"/>
    <row r="604" s="3" customFormat="1" ht="12"/>
    <row r="605" s="3" customFormat="1" ht="12"/>
    <row r="606" s="3" customFormat="1" ht="12"/>
    <row r="607" s="3" customFormat="1" ht="12"/>
    <row r="608" s="3" customFormat="1" ht="12"/>
    <row r="609" s="3" customFormat="1" ht="12"/>
    <row r="610" s="3" customFormat="1" ht="12"/>
    <row r="611" s="3" customFormat="1" ht="12"/>
    <row r="612" s="3" customFormat="1" ht="12"/>
    <row r="613" s="3" customFormat="1" ht="12"/>
    <row r="614" s="3" customFormat="1" ht="12"/>
    <row r="615" s="3" customFormat="1" ht="12"/>
    <row r="616" s="3" customFormat="1" ht="12"/>
    <row r="617" s="3" customFormat="1" ht="12"/>
    <row r="618" s="3" customFormat="1" ht="12"/>
    <row r="619" s="3" customFormat="1" ht="12"/>
    <row r="620" s="3" customFormat="1" ht="12"/>
    <row r="621" s="3" customFormat="1" ht="12"/>
    <row r="622" s="3" customFormat="1" ht="12"/>
    <row r="623" s="3" customFormat="1" ht="12"/>
    <row r="624" s="3" customFormat="1" ht="12"/>
    <row r="625" s="3" customFormat="1" ht="12"/>
    <row r="626" s="3" customFormat="1" ht="12"/>
    <row r="627" s="3" customFormat="1" ht="12"/>
    <row r="628" s="3" customFormat="1" ht="12"/>
    <row r="629" s="3" customFormat="1" ht="12"/>
    <row r="630" s="3" customFormat="1" ht="12"/>
    <row r="631" s="3" customFormat="1" ht="12"/>
    <row r="632" s="3" customFormat="1" ht="12"/>
    <row r="633" s="3" customFormat="1" ht="12"/>
    <row r="634" s="3" customFormat="1" ht="12"/>
    <row r="635" s="3" customFormat="1" ht="12"/>
    <row r="636" s="3" customFormat="1" ht="12"/>
    <row r="637" s="3" customFormat="1" ht="12"/>
    <row r="638" s="3" customFormat="1" ht="12"/>
    <row r="639" s="3" customFormat="1" ht="12"/>
    <row r="640" s="3" customFormat="1" ht="12"/>
    <row r="641" s="3" customFormat="1" ht="12"/>
    <row r="642" s="3" customFormat="1" ht="12"/>
    <row r="643" s="3" customFormat="1" ht="12"/>
    <row r="644" s="3" customFormat="1" ht="12"/>
    <row r="645" s="3" customFormat="1" ht="12"/>
    <row r="646" s="3" customFormat="1" ht="12"/>
    <row r="647" s="3" customFormat="1" ht="12"/>
    <row r="648" s="3" customFormat="1" ht="12"/>
    <row r="649" s="3" customFormat="1" ht="12"/>
    <row r="650" s="3" customFormat="1" ht="12"/>
    <row r="651" s="3" customFormat="1" ht="12"/>
    <row r="652" s="3" customFormat="1" ht="12"/>
    <row r="653" s="3" customFormat="1" ht="12"/>
    <row r="654" s="3" customFormat="1" ht="12"/>
    <row r="655" s="3" customFormat="1" ht="12"/>
    <row r="656" s="3" customFormat="1" ht="12"/>
    <row r="657" s="3" customFormat="1" ht="12"/>
    <row r="658" s="3" customFormat="1" ht="12"/>
    <row r="659" s="3" customFormat="1" ht="12"/>
    <row r="660" s="3" customFormat="1" ht="12"/>
    <row r="661" s="3" customFormat="1" ht="12"/>
    <row r="662" s="3" customFormat="1" ht="12"/>
    <row r="663" s="3" customFormat="1" ht="12"/>
    <row r="664" s="3" customFormat="1" ht="12"/>
    <row r="665" s="3" customFormat="1" ht="12"/>
    <row r="666" s="3" customFormat="1" ht="12"/>
    <row r="667" s="3" customFormat="1" ht="12"/>
    <row r="668" s="3" customFormat="1" ht="12"/>
    <row r="669" s="3" customFormat="1" ht="12"/>
    <row r="670" s="3" customFormat="1" ht="12"/>
    <row r="671" s="3" customFormat="1" ht="12"/>
    <row r="672" s="3" customFormat="1" ht="12"/>
    <row r="673" s="3" customFormat="1" ht="12"/>
    <row r="674" s="3" customFormat="1" ht="12"/>
    <row r="675" s="3" customFormat="1" ht="12"/>
    <row r="676" s="3" customFormat="1" ht="12"/>
    <row r="677" s="3" customFormat="1" ht="12"/>
    <row r="678" s="3" customFormat="1" ht="12"/>
    <row r="679" s="3" customFormat="1" ht="12"/>
    <row r="680" s="3" customFormat="1" ht="12"/>
    <row r="681" s="3" customFormat="1" ht="12"/>
    <row r="682" s="3" customFormat="1" ht="12"/>
    <row r="683" s="3" customFormat="1" ht="12"/>
    <row r="684" s="3" customFormat="1" ht="12"/>
    <row r="685" s="3" customFormat="1" ht="12"/>
    <row r="686" s="3" customFormat="1" ht="12"/>
    <row r="687" s="3" customFormat="1" ht="12"/>
    <row r="688" s="3" customFormat="1" ht="12"/>
    <row r="689" s="3" customFormat="1" ht="12"/>
    <row r="690" s="3" customFormat="1" ht="12"/>
    <row r="691" s="3" customFormat="1" ht="12"/>
    <row r="692" s="3" customFormat="1" ht="12"/>
    <row r="693" s="3" customFormat="1" ht="12"/>
    <row r="694" s="3" customFormat="1" ht="12"/>
    <row r="695" s="3" customFormat="1" ht="12"/>
    <row r="696" s="3" customFormat="1" ht="12"/>
    <row r="697" s="3" customFormat="1" ht="12"/>
    <row r="698" s="3" customFormat="1" ht="12"/>
    <row r="699" s="3" customFormat="1" ht="12"/>
    <row r="700" s="3" customFormat="1" ht="12"/>
    <row r="701" s="3" customFormat="1" ht="12"/>
    <row r="702" s="3" customFormat="1" ht="12"/>
    <row r="703" s="3" customFormat="1" ht="12"/>
    <row r="704" s="3" customFormat="1" ht="12"/>
    <row r="705" s="3" customFormat="1" ht="12"/>
    <row r="706" s="3" customFormat="1" ht="12"/>
    <row r="707" s="3" customFormat="1" ht="12"/>
    <row r="708" s="3" customFormat="1" ht="12"/>
    <row r="709" s="3" customFormat="1" ht="12"/>
    <row r="710" s="3" customFormat="1" ht="12"/>
    <row r="711" s="3" customFormat="1" ht="12"/>
    <row r="712" s="3" customFormat="1" ht="12"/>
    <row r="713" s="3" customFormat="1" ht="12"/>
    <row r="714" s="3" customFormat="1" ht="12"/>
    <row r="715" s="3" customFormat="1" ht="12"/>
    <row r="716" s="3" customFormat="1" ht="12"/>
    <row r="717" s="3" customFormat="1" ht="12"/>
    <row r="718" s="3" customFormat="1" ht="12"/>
    <row r="719" s="3" customFormat="1" ht="12"/>
    <row r="720" s="3" customFormat="1" ht="12"/>
    <row r="721" s="3" customFormat="1" ht="12"/>
    <row r="722" s="3" customFormat="1" ht="12"/>
    <row r="723" s="3" customFormat="1" ht="12"/>
    <row r="724" s="3" customFormat="1" ht="12"/>
    <row r="725" s="3" customFormat="1" ht="12"/>
    <row r="726" s="3" customFormat="1" ht="12"/>
    <row r="727" s="3" customFormat="1" ht="12"/>
    <row r="728" s="3" customFormat="1" ht="12"/>
    <row r="729" s="3" customFormat="1" ht="12"/>
    <row r="730" s="3" customFormat="1" ht="12"/>
    <row r="731" s="3" customFormat="1" ht="12"/>
    <row r="732" s="3" customFormat="1" ht="12"/>
    <row r="733" s="3" customFormat="1" ht="12"/>
    <row r="734" s="3" customFormat="1" ht="12"/>
    <row r="735" s="3" customFormat="1" ht="12"/>
    <row r="736" s="3" customFormat="1" ht="12"/>
    <row r="737" s="3" customFormat="1" ht="12"/>
    <row r="738" s="3" customFormat="1" ht="12"/>
    <row r="739" s="3" customFormat="1" ht="12"/>
    <row r="740" s="3" customFormat="1" ht="12"/>
    <row r="741" s="3" customFormat="1" ht="12"/>
    <row r="742" s="3" customFormat="1" ht="12"/>
    <row r="743" s="3" customFormat="1" ht="12"/>
    <row r="744" s="3" customFormat="1" ht="12"/>
    <row r="745" s="3" customFormat="1" ht="12"/>
    <row r="746" s="3" customFormat="1" ht="12"/>
    <row r="747" s="3" customFormat="1" ht="12"/>
    <row r="748" s="3" customFormat="1" ht="12"/>
    <row r="749" s="3" customFormat="1" ht="12"/>
    <row r="750" s="3" customFormat="1" ht="12"/>
    <row r="751" s="3" customFormat="1" ht="12"/>
    <row r="752" s="3" customFormat="1" ht="12"/>
    <row r="753" s="3" customFormat="1" ht="12"/>
    <row r="754" s="3" customFormat="1" ht="12"/>
    <row r="755" s="3" customFormat="1" ht="12"/>
    <row r="756" s="3" customFormat="1" ht="12"/>
    <row r="757" s="3" customFormat="1" ht="12"/>
    <row r="758" s="3" customFormat="1" ht="12"/>
    <row r="759" s="3" customFormat="1" ht="12"/>
    <row r="760" s="3" customFormat="1" ht="12"/>
    <row r="761" s="3" customFormat="1" ht="12"/>
    <row r="762" s="3" customFormat="1" ht="12"/>
    <row r="763" s="3" customFormat="1" ht="12"/>
    <row r="764" s="3" customFormat="1" ht="12"/>
    <row r="765" s="3" customFormat="1" ht="12"/>
    <row r="766" s="3" customFormat="1" ht="12"/>
    <row r="767" s="3" customFormat="1" ht="12"/>
    <row r="768" s="3" customFormat="1" ht="12"/>
    <row r="769" s="3" customFormat="1" ht="12"/>
    <row r="770" s="3" customFormat="1" ht="12"/>
    <row r="771" s="3" customFormat="1" ht="12"/>
    <row r="772" s="3" customFormat="1" ht="12"/>
    <row r="773" s="3" customFormat="1" ht="12"/>
    <row r="774" s="3" customFormat="1" ht="12"/>
    <row r="775" s="3" customFormat="1" ht="12"/>
    <row r="776" s="3" customFormat="1" ht="12"/>
    <row r="777" s="3" customFormat="1" ht="12"/>
    <row r="778" s="3" customFormat="1" ht="12"/>
    <row r="779" s="3" customFormat="1" ht="12"/>
    <row r="780" s="3" customFormat="1" ht="12"/>
    <row r="781" s="3" customFormat="1" ht="12"/>
    <row r="782" s="3" customFormat="1" ht="12"/>
    <row r="783" s="3" customFormat="1" ht="12"/>
    <row r="784" s="3" customFormat="1" ht="12"/>
    <row r="785" s="3" customFormat="1" ht="12"/>
    <row r="786" s="3" customFormat="1" ht="12"/>
    <row r="787" s="3" customFormat="1" ht="12"/>
    <row r="788" s="3" customFormat="1" ht="12"/>
    <row r="789" s="3" customFormat="1" ht="12"/>
    <row r="790" s="3" customFormat="1" ht="12"/>
    <row r="791" s="3" customFormat="1" ht="12"/>
    <row r="792" s="3" customFormat="1" ht="12"/>
    <row r="793" s="3" customFormat="1" ht="12"/>
    <row r="794" s="3" customFormat="1" ht="12"/>
    <row r="795" s="3" customFormat="1" ht="12"/>
    <row r="796" s="3" customFormat="1" ht="12"/>
    <row r="797" s="3" customFormat="1" ht="12"/>
    <row r="798" s="3" customFormat="1" ht="12"/>
    <row r="799" s="3" customFormat="1" ht="12"/>
    <row r="800" s="3" customFormat="1" ht="12"/>
    <row r="801" s="3" customFormat="1" ht="12"/>
    <row r="802" s="3" customFormat="1" ht="12"/>
    <row r="803" s="3" customFormat="1" ht="12"/>
    <row r="804" s="3" customFormat="1" ht="12"/>
    <row r="805" s="3" customFormat="1" ht="12"/>
    <row r="806" s="3" customFormat="1" ht="12"/>
    <row r="807" s="3" customFormat="1" ht="12"/>
    <row r="808" s="3" customFormat="1" ht="12"/>
    <row r="809" s="3" customFormat="1" ht="12"/>
    <row r="810" s="3" customFormat="1" ht="12"/>
    <row r="811" s="3" customFormat="1" ht="12"/>
    <row r="812" s="3" customFormat="1" ht="12"/>
    <row r="813" s="3" customFormat="1" ht="12"/>
    <row r="814" s="3" customFormat="1" ht="12"/>
    <row r="815" s="3" customFormat="1" ht="12"/>
    <row r="816" s="3" customFormat="1" ht="12"/>
    <row r="817" s="3" customFormat="1" ht="12"/>
    <row r="818" s="3" customFormat="1" ht="12"/>
    <row r="819" s="3" customFormat="1" ht="12"/>
    <row r="820" s="3" customFormat="1" ht="12"/>
    <row r="821" s="3" customFormat="1" ht="12"/>
    <row r="822" s="3" customFormat="1" ht="12"/>
    <row r="823" s="3" customFormat="1" ht="12"/>
    <row r="824" s="3" customFormat="1" ht="12"/>
    <row r="825" s="3" customFormat="1" ht="12"/>
    <row r="826" s="3" customFormat="1" ht="12"/>
    <row r="827" s="3" customFormat="1" ht="12"/>
  </sheetData>
  <sheetProtection/>
  <mergeCells count="9">
    <mergeCell ref="A51:G52"/>
    <mergeCell ref="A54:G56"/>
    <mergeCell ref="A6:G6"/>
    <mergeCell ref="C10:D10"/>
    <mergeCell ref="F10:G10"/>
    <mergeCell ref="A1:G1"/>
    <mergeCell ref="A2:G2"/>
    <mergeCell ref="A4:G4"/>
    <mergeCell ref="A5:G5"/>
  </mergeCells>
  <printOptions/>
  <pageMargins left="0.984251968503937" right="0.3937007874015748" top="0.7874015748031497" bottom="0.7874015748031497" header="0.3937007874015748" footer="0.3937007874015748"/>
  <pageSetup fitToHeight="1"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sheetPr>
    <pageSetUpPr fitToPage="1"/>
  </sheetPr>
  <dimension ref="A1:I878"/>
  <sheetViews>
    <sheetView showGridLines="0" zoomScaleSheetLayoutView="100" zoomScalePageLayoutView="0" workbookViewId="0" topLeftCell="A1">
      <selection activeCell="C29" sqref="C29"/>
    </sheetView>
  </sheetViews>
  <sheetFormatPr defaultColWidth="9.140625" defaultRowHeight="12.75"/>
  <cols>
    <col min="1" max="1" width="40.8515625" style="1" customWidth="1"/>
    <col min="2" max="2" width="4.57421875" style="1" customWidth="1"/>
    <col min="3" max="3" width="18.7109375" style="5" customWidth="1"/>
    <col min="4" max="4" width="3.7109375" style="1" customWidth="1"/>
    <col min="5" max="5" width="18.7109375" style="3" customWidth="1"/>
    <col min="6" max="6" width="5.140625" style="1" customWidth="1"/>
    <col min="7" max="8" width="9.140625" style="1" customWidth="1"/>
    <col min="9" max="9" width="13.57421875" style="1" bestFit="1" customWidth="1"/>
    <col min="10" max="16384" width="9.140625" style="1" customWidth="1"/>
  </cols>
  <sheetData>
    <row r="1" spans="1:5" s="9" customFormat="1" ht="12" customHeight="1">
      <c r="A1" s="273" t="s">
        <v>62</v>
      </c>
      <c r="B1" s="273"/>
      <c r="C1" s="273"/>
      <c r="D1" s="273"/>
      <c r="E1" s="273"/>
    </row>
    <row r="2" spans="1:5" s="27" customFormat="1" ht="12" customHeight="1">
      <c r="A2" s="275" t="s">
        <v>403</v>
      </c>
      <c r="B2" s="275"/>
      <c r="C2" s="275"/>
      <c r="D2" s="275"/>
      <c r="E2" s="275"/>
    </row>
    <row r="3" spans="1:5" s="9" customFormat="1" ht="12" customHeight="1">
      <c r="A3" s="36"/>
      <c r="B3" s="36"/>
      <c r="C3" s="35"/>
      <c r="D3" s="36"/>
      <c r="E3" s="36"/>
    </row>
    <row r="4" spans="1:5" s="9" customFormat="1" ht="12" customHeight="1">
      <c r="A4" s="273" t="s">
        <v>155</v>
      </c>
      <c r="B4" s="273"/>
      <c r="C4" s="273"/>
      <c r="D4" s="273"/>
      <c r="E4" s="273"/>
    </row>
    <row r="5" spans="1:5" s="9" customFormat="1" ht="12" customHeight="1">
      <c r="A5" s="273" t="s">
        <v>65</v>
      </c>
      <c r="B5" s="273"/>
      <c r="C5" s="273"/>
      <c r="D5" s="273"/>
      <c r="E5" s="273"/>
    </row>
    <row r="6" spans="1:5" s="3" customFormat="1" ht="12" customHeight="1">
      <c r="A6" s="282"/>
      <c r="B6" s="282"/>
      <c r="C6" s="282"/>
      <c r="D6" s="282"/>
      <c r="E6" s="282"/>
    </row>
    <row r="7" spans="1:5" s="3" customFormat="1" ht="12" customHeight="1">
      <c r="A7" s="26"/>
      <c r="B7" s="26"/>
      <c r="C7" s="26"/>
      <c r="D7" s="26"/>
      <c r="E7" s="26"/>
    </row>
    <row r="8" spans="1:5" ht="12" customHeight="1">
      <c r="A8" s="4"/>
      <c r="B8" s="4"/>
      <c r="C8" s="35" t="s">
        <v>409</v>
      </c>
      <c r="D8" s="19"/>
      <c r="E8" s="35" t="s">
        <v>408</v>
      </c>
    </row>
    <row r="9" spans="1:5" ht="12" customHeight="1">
      <c r="A9" s="4"/>
      <c r="B9" s="4"/>
      <c r="C9" s="35">
        <v>2007</v>
      </c>
      <c r="D9" s="19"/>
      <c r="E9" s="35">
        <v>2007</v>
      </c>
    </row>
    <row r="10" spans="1:5" ht="12" customHeight="1">
      <c r="A10" s="4"/>
      <c r="B10" s="4"/>
      <c r="C10" s="35" t="s">
        <v>157</v>
      </c>
      <c r="D10" s="19"/>
      <c r="E10" s="35" t="s">
        <v>63</v>
      </c>
    </row>
    <row r="11" spans="1:5" ht="12" customHeight="1">
      <c r="A11" s="4"/>
      <c r="B11" s="2"/>
      <c r="C11" s="35" t="s">
        <v>68</v>
      </c>
      <c r="D11" s="19"/>
      <c r="E11" s="35" t="s">
        <v>68</v>
      </c>
    </row>
    <row r="12" spans="3:5" ht="12" customHeight="1">
      <c r="C12" s="44"/>
      <c r="E12" s="35"/>
    </row>
    <row r="13" spans="2:3" ht="12" customHeight="1">
      <c r="B13" s="1" t="s">
        <v>287</v>
      </c>
      <c r="C13" s="7"/>
    </row>
    <row r="14" spans="1:3" ht="12" customHeight="1">
      <c r="A14" s="23" t="s">
        <v>294</v>
      </c>
      <c r="C14" s="7"/>
    </row>
    <row r="15" spans="1:7" ht="12" customHeight="1">
      <c r="A15" s="1" t="s">
        <v>390</v>
      </c>
      <c r="B15" s="5" t="s">
        <v>25</v>
      </c>
      <c r="C15" s="213">
        <v>9186</v>
      </c>
      <c r="D15" s="52"/>
      <c r="E15" s="53">
        <v>9522</v>
      </c>
      <c r="G15" s="75"/>
    </row>
    <row r="16" spans="1:7" ht="12" customHeight="1">
      <c r="A16" s="3" t="s">
        <v>319</v>
      </c>
      <c r="B16" s="5"/>
      <c r="C16" s="213">
        <v>179</v>
      </c>
      <c r="D16" s="52"/>
      <c r="E16" s="53">
        <v>0</v>
      </c>
      <c r="G16" s="75"/>
    </row>
    <row r="17" spans="1:7" ht="12" customHeight="1">
      <c r="A17" s="1" t="s">
        <v>370</v>
      </c>
      <c r="B17" s="5"/>
      <c r="C17" s="213">
        <f>4849+3293</f>
        <v>8142</v>
      </c>
      <c r="D17" s="52"/>
      <c r="E17" s="53">
        <v>8493</v>
      </c>
      <c r="G17" s="75"/>
    </row>
    <row r="18" spans="1:7" ht="12" customHeight="1">
      <c r="A18" s="1" t="s">
        <v>70</v>
      </c>
      <c r="B18" s="5"/>
      <c r="C18" s="213">
        <v>33</v>
      </c>
      <c r="D18" s="52"/>
      <c r="E18" s="53">
        <v>0</v>
      </c>
      <c r="G18" s="75"/>
    </row>
    <row r="19" spans="1:7" ht="12" customHeight="1">
      <c r="A19" s="1" t="s">
        <v>371</v>
      </c>
      <c r="B19" s="5"/>
      <c r="C19" s="213">
        <v>186</v>
      </c>
      <c r="D19" s="52"/>
      <c r="E19" s="53">
        <v>172</v>
      </c>
      <c r="G19" s="75"/>
    </row>
    <row r="20" spans="2:7" ht="12" customHeight="1">
      <c r="B20" s="5"/>
      <c r="C20" s="141">
        <f>SUM(C15:C19)</f>
        <v>17726</v>
      </c>
      <c r="D20" s="52"/>
      <c r="E20" s="159">
        <f>SUM(E15:E19)</f>
        <v>18187</v>
      </c>
      <c r="G20" s="75"/>
    </row>
    <row r="21" spans="2:7" ht="12" customHeight="1">
      <c r="B21" s="5"/>
      <c r="C21" s="213"/>
      <c r="D21" s="52"/>
      <c r="E21" s="53"/>
      <c r="G21" s="75"/>
    </row>
    <row r="22" spans="1:7" ht="12" customHeight="1">
      <c r="A22" s="9" t="s">
        <v>404</v>
      </c>
      <c r="B22" s="5"/>
      <c r="C22" s="213"/>
      <c r="D22" s="52"/>
      <c r="E22" s="53"/>
      <c r="G22" s="75"/>
    </row>
    <row r="23" spans="1:7" ht="12" customHeight="1">
      <c r="A23" s="1" t="s">
        <v>383</v>
      </c>
      <c r="B23" s="5"/>
      <c r="C23" s="213">
        <v>26</v>
      </c>
      <c r="D23" s="52"/>
      <c r="E23" s="53">
        <v>17</v>
      </c>
      <c r="G23" s="75"/>
    </row>
    <row r="24" spans="1:7" ht="12" customHeight="1">
      <c r="A24" s="1" t="s">
        <v>102</v>
      </c>
      <c r="B24" s="5"/>
      <c r="C24" s="213">
        <v>11142</v>
      </c>
      <c r="D24" s="52"/>
      <c r="E24" s="53">
        <v>12788</v>
      </c>
      <c r="G24" s="75"/>
    </row>
    <row r="25" spans="1:7" ht="12" customHeight="1">
      <c r="A25" s="1" t="s">
        <v>70</v>
      </c>
      <c r="B25" s="6"/>
      <c r="C25" s="213">
        <f>1102+223</f>
        <v>1325</v>
      </c>
      <c r="D25" s="52"/>
      <c r="E25" s="53">
        <v>1865</v>
      </c>
      <c r="G25" s="75"/>
    </row>
    <row r="26" spans="1:7" ht="12" customHeight="1">
      <c r="A26" s="1" t="s">
        <v>384</v>
      </c>
      <c r="B26" s="5"/>
      <c r="C26" s="213">
        <f>96+7+26</f>
        <v>129</v>
      </c>
      <c r="D26" s="52"/>
      <c r="E26" s="53">
        <v>0</v>
      </c>
      <c r="G26" s="75"/>
    </row>
    <row r="27" spans="1:7" ht="12" customHeight="1">
      <c r="A27" s="1" t="s">
        <v>222</v>
      </c>
      <c r="B27" s="5"/>
      <c r="C27" s="213">
        <v>310</v>
      </c>
      <c r="D27" s="52"/>
      <c r="E27" s="53">
        <v>304</v>
      </c>
      <c r="G27" s="75"/>
    </row>
    <row r="28" spans="1:7" ht="12" customHeight="1">
      <c r="A28" s="1" t="s">
        <v>405</v>
      </c>
      <c r="B28" s="5" t="s">
        <v>252</v>
      </c>
      <c r="C28" s="213">
        <f>10334+44-C27</f>
        <v>10068</v>
      </c>
      <c r="D28" s="52"/>
      <c r="E28" s="61">
        <v>8313</v>
      </c>
      <c r="G28" s="75"/>
    </row>
    <row r="29" spans="2:7" ht="12" customHeight="1">
      <c r="B29" s="5"/>
      <c r="C29" s="141">
        <f>SUM(C23:C28)</f>
        <v>23000</v>
      </c>
      <c r="D29" s="52"/>
      <c r="E29" s="141">
        <f>SUM(E23:E28)</f>
        <v>23287</v>
      </c>
      <c r="G29" s="75"/>
    </row>
    <row r="30" spans="2:7" ht="12" customHeight="1">
      <c r="B30" s="5"/>
      <c r="C30" s="10"/>
      <c r="D30" s="52"/>
      <c r="E30" s="10"/>
      <c r="G30" s="75"/>
    </row>
    <row r="31" spans="1:7" ht="12" customHeight="1" thickBot="1">
      <c r="A31" s="9" t="s">
        <v>214</v>
      </c>
      <c r="B31" s="5"/>
      <c r="C31" s="160">
        <f>C20+C29</f>
        <v>40726</v>
      </c>
      <c r="D31" s="52"/>
      <c r="E31" s="160">
        <f>E20+E29</f>
        <v>41474</v>
      </c>
      <c r="G31" s="75"/>
    </row>
    <row r="32" spans="1:7" ht="12" customHeight="1">
      <c r="A32" s="9"/>
      <c r="B32" s="5"/>
      <c r="C32" s="56"/>
      <c r="D32" s="52"/>
      <c r="E32" s="56"/>
      <c r="G32" s="75"/>
    </row>
    <row r="33" spans="2:7" ht="12" customHeight="1">
      <c r="B33" s="5"/>
      <c r="C33" s="10"/>
      <c r="D33" s="52"/>
      <c r="E33" s="53"/>
      <c r="G33" s="75"/>
    </row>
    <row r="34" spans="1:7" ht="12" customHeight="1">
      <c r="A34" s="9" t="s">
        <v>215</v>
      </c>
      <c r="B34" s="5"/>
      <c r="C34" s="10"/>
      <c r="D34" s="52"/>
      <c r="E34" s="53"/>
      <c r="G34" s="75"/>
    </row>
    <row r="35" spans="1:9" ht="12" customHeight="1">
      <c r="A35" s="9" t="s">
        <v>295</v>
      </c>
      <c r="B35" s="5"/>
      <c r="C35" s="10"/>
      <c r="D35" s="52"/>
      <c r="E35" s="53"/>
      <c r="G35" s="75"/>
      <c r="I35" s="63"/>
    </row>
    <row r="36" spans="1:7" ht="12" customHeight="1">
      <c r="A36" s="1" t="s">
        <v>407</v>
      </c>
      <c r="B36" s="5" t="s">
        <v>26</v>
      </c>
      <c r="C36" s="213">
        <f>+Equity!C29</f>
        <v>22500</v>
      </c>
      <c r="D36" s="52"/>
      <c r="E36" s="61">
        <v>22500</v>
      </c>
      <c r="G36" s="75"/>
    </row>
    <row r="37" spans="1:7" ht="12" customHeight="1">
      <c r="A37" s="1" t="s">
        <v>150</v>
      </c>
      <c r="B37" s="5"/>
      <c r="C37" s="213">
        <f>+Equity!D29</f>
        <v>409</v>
      </c>
      <c r="D37" s="52"/>
      <c r="E37" s="61">
        <v>409</v>
      </c>
      <c r="G37" s="75"/>
    </row>
    <row r="38" spans="1:8" ht="12" customHeight="1">
      <c r="A38" s="1" t="s">
        <v>85</v>
      </c>
      <c r="B38" s="5"/>
      <c r="C38" s="213">
        <f>+Equity!E29</f>
        <v>373</v>
      </c>
      <c r="D38" s="52"/>
      <c r="E38" s="61">
        <v>494</v>
      </c>
      <c r="G38" s="75"/>
      <c r="H38" s="75"/>
    </row>
    <row r="39" spans="1:8" ht="12" customHeight="1">
      <c r="A39" s="1" t="s">
        <v>321</v>
      </c>
      <c r="B39" s="5"/>
      <c r="C39" s="213">
        <f>+Equity!F29</f>
        <v>2454</v>
      </c>
      <c r="D39" s="52"/>
      <c r="E39" s="53">
        <v>1392</v>
      </c>
      <c r="G39" s="75"/>
      <c r="H39" s="75"/>
    </row>
    <row r="40" spans="1:7" ht="13.5" customHeight="1">
      <c r="A40" s="3" t="s">
        <v>295</v>
      </c>
      <c r="B40" s="5"/>
      <c r="C40" s="79">
        <f>SUM(C36:C39)</f>
        <v>25736</v>
      </c>
      <c r="D40" s="24"/>
      <c r="E40" s="79">
        <f>SUM(E36:E39)</f>
        <v>24795</v>
      </c>
      <c r="G40" s="75"/>
    </row>
    <row r="41" spans="1:7" ht="13.5" customHeight="1">
      <c r="A41" s="3" t="s">
        <v>285</v>
      </c>
      <c r="B41" s="5"/>
      <c r="C41" s="24">
        <v>0</v>
      </c>
      <c r="D41" s="53"/>
      <c r="E41" s="24">
        <v>0</v>
      </c>
      <c r="G41" s="75"/>
    </row>
    <row r="42" spans="1:7" ht="13.5" customHeight="1">
      <c r="A42" s="23" t="s">
        <v>296</v>
      </c>
      <c r="B42" s="5"/>
      <c r="C42" s="124">
        <f>SUM(C40:C41)</f>
        <v>25736</v>
      </c>
      <c r="D42" s="53"/>
      <c r="E42" s="124">
        <f>SUM(E40:E41)</f>
        <v>24795</v>
      </c>
      <c r="G42" s="75"/>
    </row>
    <row r="43" spans="2:7" ht="12">
      <c r="B43" s="5"/>
      <c r="C43" s="10"/>
      <c r="G43" s="75"/>
    </row>
    <row r="44" spans="1:7" ht="12">
      <c r="A44" s="9" t="s">
        <v>213</v>
      </c>
      <c r="B44" s="5"/>
      <c r="C44" s="10"/>
      <c r="G44" s="75"/>
    </row>
    <row r="45" spans="1:7" ht="12">
      <c r="A45" s="1" t="s">
        <v>288</v>
      </c>
      <c r="B45" s="5"/>
      <c r="C45" s="10">
        <v>278</v>
      </c>
      <c r="E45" s="24">
        <v>248</v>
      </c>
      <c r="G45" s="75"/>
    </row>
    <row r="46" spans="1:7" ht="12">
      <c r="A46" s="1" t="s">
        <v>104</v>
      </c>
      <c r="B46" s="5"/>
      <c r="C46" s="10">
        <v>271</v>
      </c>
      <c r="E46" s="53">
        <v>273</v>
      </c>
      <c r="G46" s="75"/>
    </row>
    <row r="47" spans="2:7" ht="12.75" customHeight="1">
      <c r="B47" s="5"/>
      <c r="C47" s="141">
        <f>SUM(C45:C46)</f>
        <v>549</v>
      </c>
      <c r="E47" s="141">
        <f>SUM(E45:E46)</f>
        <v>521</v>
      </c>
      <c r="G47" s="75"/>
    </row>
    <row r="48" spans="2:7" ht="12.75" customHeight="1">
      <c r="B48" s="5"/>
      <c r="C48" s="10"/>
      <c r="E48" s="10"/>
      <c r="G48" s="75"/>
    </row>
    <row r="49" spans="1:7" ht="12" customHeight="1">
      <c r="A49" s="9" t="s">
        <v>406</v>
      </c>
      <c r="B49" s="5"/>
      <c r="C49" s="10"/>
      <c r="D49" s="52"/>
      <c r="E49" s="53"/>
      <c r="G49" s="75"/>
    </row>
    <row r="50" spans="1:7" ht="12" customHeight="1">
      <c r="A50" s="1" t="s">
        <v>105</v>
      </c>
      <c r="B50" s="5"/>
      <c r="C50" s="213">
        <f>6843-C52</f>
        <v>6512</v>
      </c>
      <c r="D50" s="52"/>
      <c r="E50" s="53">
        <v>8894</v>
      </c>
      <c r="G50" s="75"/>
    </row>
    <row r="51" spans="1:7" ht="12" customHeight="1">
      <c r="A51" s="1" t="s">
        <v>71</v>
      </c>
      <c r="B51" s="5"/>
      <c r="C51" s="213">
        <f>2738</f>
        <v>2738</v>
      </c>
      <c r="D51" s="52"/>
      <c r="E51" s="53">
        <v>2737</v>
      </c>
      <c r="G51" s="75"/>
    </row>
    <row r="52" spans="1:7" ht="12" customHeight="1">
      <c r="A52" s="1" t="s">
        <v>103</v>
      </c>
      <c r="B52" s="5"/>
      <c r="C52" s="10">
        <v>331</v>
      </c>
      <c r="D52" s="52"/>
      <c r="E52" s="53">
        <v>293</v>
      </c>
      <c r="G52" s="75"/>
    </row>
    <row r="53" spans="1:7" ht="12" customHeight="1">
      <c r="A53" s="1" t="s">
        <v>372</v>
      </c>
      <c r="B53" s="5"/>
      <c r="C53" s="213">
        <f>426+3774</f>
        <v>4200</v>
      </c>
      <c r="D53" s="52"/>
      <c r="E53" s="53">
        <v>3655</v>
      </c>
      <c r="G53" s="75"/>
    </row>
    <row r="54" spans="1:7" ht="12" customHeight="1">
      <c r="A54" s="1" t="s">
        <v>385</v>
      </c>
      <c r="B54" s="5"/>
      <c r="C54" s="213">
        <v>0</v>
      </c>
      <c r="D54" s="52"/>
      <c r="E54" s="53">
        <v>13</v>
      </c>
      <c r="G54" s="75"/>
    </row>
    <row r="55" spans="1:7" ht="12" customHeight="1">
      <c r="A55" s="1" t="s">
        <v>106</v>
      </c>
      <c r="B55" s="5"/>
      <c r="C55" s="213">
        <v>660</v>
      </c>
      <c r="D55" s="52"/>
      <c r="E55" s="53">
        <v>566</v>
      </c>
      <c r="G55" s="75"/>
    </row>
    <row r="56" spans="2:7" ht="12" customHeight="1">
      <c r="B56" s="5"/>
      <c r="C56" s="141">
        <f>SUM(C50:C55)</f>
        <v>14441</v>
      </c>
      <c r="D56" s="52"/>
      <c r="E56" s="141">
        <f>SUM(E50:E55)</f>
        <v>16158</v>
      </c>
      <c r="G56" s="75"/>
    </row>
    <row r="57" spans="1:7" s="9" customFormat="1" ht="12" customHeight="1">
      <c r="A57" s="9" t="s">
        <v>216</v>
      </c>
      <c r="B57" s="4"/>
      <c r="C57" s="141">
        <f>C47+C56</f>
        <v>14990</v>
      </c>
      <c r="D57" s="91"/>
      <c r="E57" s="141">
        <f>E47+E56</f>
        <v>16679</v>
      </c>
      <c r="G57" s="161"/>
    </row>
    <row r="58" spans="2:7" ht="12" customHeight="1">
      <c r="B58" s="5"/>
      <c r="C58" s="10"/>
      <c r="D58" s="52"/>
      <c r="E58" s="10"/>
      <c r="G58" s="75"/>
    </row>
    <row r="59" spans="1:7" ht="12" customHeight="1" thickBot="1">
      <c r="A59" s="9" t="s">
        <v>217</v>
      </c>
      <c r="B59" s="5"/>
      <c r="C59" s="160">
        <f>C57+C42</f>
        <v>40726</v>
      </c>
      <c r="D59" s="52"/>
      <c r="E59" s="160">
        <f>E57+E42</f>
        <v>41474</v>
      </c>
      <c r="G59" s="75"/>
    </row>
    <row r="60" spans="2:9" ht="12" customHeight="1">
      <c r="B60" s="5"/>
      <c r="C60" s="10"/>
      <c r="D60" s="52"/>
      <c r="E60" s="53"/>
      <c r="G60" s="75"/>
      <c r="I60" s="63"/>
    </row>
    <row r="61" spans="2:3" ht="12">
      <c r="B61" s="5"/>
      <c r="C61" s="10"/>
    </row>
    <row r="62" spans="1:5" ht="12">
      <c r="A62" s="1" t="s">
        <v>227</v>
      </c>
      <c r="B62" s="5"/>
      <c r="C62" s="127">
        <f>(+C42)/225000</f>
        <v>0.11438222222222222</v>
      </c>
      <c r="E62" s="127">
        <f>(+E42)/225000</f>
        <v>0.1102</v>
      </c>
    </row>
    <row r="63" spans="2:3" ht="12">
      <c r="B63" s="11"/>
      <c r="C63" s="10"/>
    </row>
    <row r="64" spans="2:3" ht="12">
      <c r="B64" s="5"/>
      <c r="C64" s="10"/>
    </row>
    <row r="65" spans="1:5" s="150" customFormat="1" ht="12">
      <c r="A65" s="150" t="s">
        <v>75</v>
      </c>
      <c r="B65" s="151"/>
      <c r="C65" s="152"/>
      <c r="E65" s="153"/>
    </row>
    <row r="66" spans="1:5" s="150" customFormat="1" ht="12">
      <c r="A66" s="150" t="s">
        <v>386</v>
      </c>
      <c r="B66" s="151"/>
      <c r="C66" s="152"/>
      <c r="E66" s="153"/>
    </row>
    <row r="67" spans="2:5" s="150" customFormat="1" ht="12">
      <c r="B67" s="151"/>
      <c r="C67" s="152"/>
      <c r="E67" s="153"/>
    </row>
    <row r="68" spans="1:5" s="150" customFormat="1" ht="12">
      <c r="A68" s="285"/>
      <c r="B68" s="286"/>
      <c r="C68" s="286"/>
      <c r="D68" s="286"/>
      <c r="E68" s="286"/>
    </row>
    <row r="69" spans="1:5" s="150" customFormat="1" ht="12">
      <c r="A69" s="286"/>
      <c r="B69" s="286"/>
      <c r="C69" s="286"/>
      <c r="D69" s="286"/>
      <c r="E69" s="286"/>
    </row>
    <row r="70" spans="1:5" s="150" customFormat="1" ht="12">
      <c r="A70" s="286"/>
      <c r="B70" s="286"/>
      <c r="C70" s="286"/>
      <c r="D70" s="286"/>
      <c r="E70" s="286"/>
    </row>
    <row r="71" spans="1:5" s="150" customFormat="1" ht="12.75">
      <c r="A71" s="149"/>
      <c r="B71" s="149"/>
      <c r="C71" s="149"/>
      <c r="D71" s="149"/>
      <c r="E71" s="149"/>
    </row>
    <row r="72" spans="1:5" s="150" customFormat="1" ht="12">
      <c r="A72" s="285"/>
      <c r="B72" s="286"/>
      <c r="C72" s="286"/>
      <c r="D72" s="286"/>
      <c r="E72" s="286"/>
    </row>
    <row r="73" spans="1:5" s="150" customFormat="1" ht="12">
      <c r="A73" s="286"/>
      <c r="B73" s="286"/>
      <c r="C73" s="286"/>
      <c r="D73" s="286"/>
      <c r="E73" s="286"/>
    </row>
    <row r="74" spans="1:5" s="150" customFormat="1" ht="12">
      <c r="A74" s="286"/>
      <c r="B74" s="286"/>
      <c r="C74" s="286"/>
      <c r="D74" s="286"/>
      <c r="E74" s="286"/>
    </row>
    <row r="75" spans="2:5" s="150" customFormat="1" ht="12">
      <c r="B75" s="151"/>
      <c r="C75" s="214">
        <f>+C59-C31</f>
        <v>0</v>
      </c>
      <c r="E75" s="153"/>
    </row>
    <row r="76" spans="2:5" s="150" customFormat="1" ht="12">
      <c r="B76" s="151"/>
      <c r="C76" s="154"/>
      <c r="E76" s="153"/>
    </row>
    <row r="77" spans="2:3" ht="12">
      <c r="B77" s="5"/>
      <c r="C77" s="12"/>
    </row>
    <row r="78" spans="2:4" ht="12">
      <c r="B78" s="5"/>
      <c r="D78" s="3"/>
    </row>
    <row r="79" spans="2:5" ht="12">
      <c r="B79" s="5"/>
      <c r="C79" s="140"/>
      <c r="E79" s="121"/>
    </row>
    <row r="80" spans="2:3" ht="12">
      <c r="B80" s="5"/>
      <c r="C80" s="12"/>
    </row>
    <row r="81" spans="2:3" ht="12">
      <c r="B81" s="5"/>
      <c r="C81" s="12"/>
    </row>
    <row r="82" spans="2:3" ht="12">
      <c r="B82" s="5"/>
      <c r="C82" s="12"/>
    </row>
    <row r="83" spans="2:3" ht="12">
      <c r="B83" s="5"/>
      <c r="C83" s="12"/>
    </row>
    <row r="84" spans="2:3" ht="12">
      <c r="B84" s="5"/>
      <c r="C84" s="12"/>
    </row>
    <row r="85" spans="2:3" ht="12">
      <c r="B85" s="5"/>
      <c r="C85" s="12"/>
    </row>
    <row r="86" spans="2:3" ht="12">
      <c r="B86" s="5"/>
      <c r="C86" s="12"/>
    </row>
    <row r="87" spans="2:3" ht="12">
      <c r="B87" s="5"/>
      <c r="C87" s="12"/>
    </row>
    <row r="88" spans="2:3" ht="12">
      <c r="B88" s="5"/>
      <c r="C88" s="12"/>
    </row>
    <row r="89" spans="2:3" ht="12">
      <c r="B89" s="5"/>
      <c r="C89" s="12"/>
    </row>
    <row r="90" spans="2:3" ht="12">
      <c r="B90" s="5"/>
      <c r="C90" s="12"/>
    </row>
    <row r="91" spans="2:3" ht="12">
      <c r="B91" s="5"/>
      <c r="C91" s="12"/>
    </row>
    <row r="92" spans="2:3" ht="12">
      <c r="B92" s="5"/>
      <c r="C92" s="12"/>
    </row>
    <row r="93" spans="2:3" ht="12">
      <c r="B93" s="5"/>
      <c r="C93" s="12"/>
    </row>
    <row r="94" spans="2:3" ht="12">
      <c r="B94" s="5"/>
      <c r="C94" s="12"/>
    </row>
    <row r="95" spans="2:3" ht="12">
      <c r="B95" s="5"/>
      <c r="C95" s="12"/>
    </row>
    <row r="96" spans="2:3" ht="12">
      <c r="B96" s="5"/>
      <c r="C96" s="12"/>
    </row>
    <row r="97" spans="2:3" ht="12">
      <c r="B97" s="5"/>
      <c r="C97" s="12"/>
    </row>
    <row r="98" spans="2:3" ht="12">
      <c r="B98" s="5"/>
      <c r="C98" s="12"/>
    </row>
    <row r="99" spans="2:3" ht="12">
      <c r="B99" s="5"/>
      <c r="C99" s="12"/>
    </row>
    <row r="100" spans="2:3" ht="12">
      <c r="B100" s="5"/>
      <c r="C100" s="12"/>
    </row>
    <row r="101" spans="2:3" ht="12">
      <c r="B101" s="5"/>
      <c r="C101" s="12"/>
    </row>
    <row r="102" spans="2:3" ht="12">
      <c r="B102" s="5"/>
      <c r="C102" s="12"/>
    </row>
    <row r="103" spans="2:3" ht="12">
      <c r="B103" s="5"/>
      <c r="C103" s="12"/>
    </row>
    <row r="104" spans="2:3" ht="12">
      <c r="B104" s="5"/>
      <c r="C104" s="12"/>
    </row>
    <row r="105" spans="2:3" ht="12">
      <c r="B105" s="5"/>
      <c r="C105" s="12"/>
    </row>
    <row r="106" spans="2:3" ht="12">
      <c r="B106" s="5"/>
      <c r="C106" s="12"/>
    </row>
    <row r="107" spans="2:3" ht="12">
      <c r="B107" s="5"/>
      <c r="C107" s="12"/>
    </row>
    <row r="108" spans="2:3" ht="12">
      <c r="B108" s="5"/>
      <c r="C108" s="12"/>
    </row>
    <row r="109" spans="2:3" ht="12">
      <c r="B109" s="5"/>
      <c r="C109" s="12"/>
    </row>
    <row r="110" spans="2:3" ht="12">
      <c r="B110" s="5"/>
      <c r="C110" s="12"/>
    </row>
    <row r="111" spans="2:3" ht="12">
      <c r="B111" s="5"/>
      <c r="C111" s="12"/>
    </row>
    <row r="112" spans="2:3" ht="12">
      <c r="B112" s="5"/>
      <c r="C112" s="12"/>
    </row>
    <row r="113" spans="2:3" ht="12">
      <c r="B113" s="5"/>
      <c r="C113" s="12"/>
    </row>
    <row r="114" spans="2:3" ht="12">
      <c r="B114" s="5"/>
      <c r="C114" s="12"/>
    </row>
    <row r="115" spans="2:3" ht="12">
      <c r="B115" s="5"/>
      <c r="C115" s="12"/>
    </row>
    <row r="116" spans="2:3" ht="12">
      <c r="B116" s="5"/>
      <c r="C116" s="12"/>
    </row>
    <row r="117" spans="2:3" ht="12">
      <c r="B117" s="5"/>
      <c r="C117" s="12"/>
    </row>
    <row r="118" spans="2:3" ht="12">
      <c r="B118" s="5"/>
      <c r="C118" s="12"/>
    </row>
    <row r="119" spans="2:3" ht="12">
      <c r="B119" s="5"/>
      <c r="C119" s="12"/>
    </row>
    <row r="120" spans="2:3" ht="12">
      <c r="B120" s="5"/>
      <c r="C120" s="12"/>
    </row>
    <row r="121" spans="2:3" ht="12">
      <c r="B121" s="5"/>
      <c r="C121" s="12"/>
    </row>
    <row r="122" spans="2:3" ht="12">
      <c r="B122" s="5"/>
      <c r="C122" s="12"/>
    </row>
    <row r="123" spans="2:3" ht="12">
      <c r="B123" s="5"/>
      <c r="C123" s="12"/>
    </row>
    <row r="124" spans="2:3" ht="12">
      <c r="B124" s="5"/>
      <c r="C124" s="12"/>
    </row>
    <row r="125" spans="2:3" ht="12">
      <c r="B125" s="5"/>
      <c r="C125" s="12"/>
    </row>
    <row r="126" spans="2:3" ht="12">
      <c r="B126" s="5"/>
      <c r="C126" s="12"/>
    </row>
    <row r="127" spans="2:3" ht="12">
      <c r="B127" s="5"/>
      <c r="C127" s="12"/>
    </row>
    <row r="128" spans="2:3" ht="12">
      <c r="B128" s="5"/>
      <c r="C128" s="12"/>
    </row>
    <row r="129" spans="2:3" ht="12">
      <c r="B129" s="5"/>
      <c r="C129" s="12"/>
    </row>
    <row r="130" spans="2:3" ht="12">
      <c r="B130" s="5"/>
      <c r="C130" s="12"/>
    </row>
    <row r="131" spans="2:3" ht="12">
      <c r="B131" s="5"/>
      <c r="C131" s="12"/>
    </row>
    <row r="132" spans="2:3" ht="12">
      <c r="B132" s="5"/>
      <c r="C132" s="12"/>
    </row>
    <row r="133" spans="2:3" ht="12">
      <c r="B133" s="5"/>
      <c r="C133" s="12"/>
    </row>
    <row r="134" spans="2:3" ht="12">
      <c r="B134" s="5"/>
      <c r="C134" s="12"/>
    </row>
    <row r="135" spans="2:3" ht="12">
      <c r="B135" s="5"/>
      <c r="C135" s="12"/>
    </row>
    <row r="136" spans="2:3" ht="12">
      <c r="B136" s="5"/>
      <c r="C136" s="12"/>
    </row>
    <row r="137" spans="2:3" ht="12">
      <c r="B137" s="5"/>
      <c r="C137" s="12"/>
    </row>
    <row r="138" spans="2:3" ht="12">
      <c r="B138" s="5"/>
      <c r="C138" s="12"/>
    </row>
    <row r="139" spans="2:3" ht="12">
      <c r="B139" s="5"/>
      <c r="C139" s="12"/>
    </row>
    <row r="140" spans="2:3" ht="12">
      <c r="B140" s="5"/>
      <c r="C140" s="12"/>
    </row>
    <row r="141" spans="2:3" ht="12">
      <c r="B141" s="5"/>
      <c r="C141" s="12"/>
    </row>
    <row r="142" spans="2:3" ht="12">
      <c r="B142" s="5"/>
      <c r="C142" s="12"/>
    </row>
    <row r="143" spans="2:3" ht="12">
      <c r="B143" s="5"/>
      <c r="C143" s="12"/>
    </row>
    <row r="144" spans="2:3" ht="12">
      <c r="B144" s="5"/>
      <c r="C144" s="12"/>
    </row>
    <row r="145" spans="2:3" ht="12">
      <c r="B145" s="5"/>
      <c r="C145" s="12"/>
    </row>
    <row r="146" spans="2:3" ht="12">
      <c r="B146" s="5"/>
      <c r="C146" s="12"/>
    </row>
    <row r="147" spans="2:3" ht="12">
      <c r="B147" s="5"/>
      <c r="C147" s="12"/>
    </row>
    <row r="148" spans="2:3" ht="12">
      <c r="B148" s="5"/>
      <c r="C148" s="12"/>
    </row>
    <row r="149" spans="2:3" ht="12">
      <c r="B149" s="5"/>
      <c r="C149" s="12"/>
    </row>
    <row r="150" spans="2:3" ht="12">
      <c r="B150" s="5"/>
      <c r="C150" s="12"/>
    </row>
    <row r="151" spans="2:3" ht="12">
      <c r="B151" s="5"/>
      <c r="C151" s="12"/>
    </row>
    <row r="152" spans="2:3" ht="12">
      <c r="B152" s="5"/>
      <c r="C152" s="12"/>
    </row>
    <row r="153" spans="2:3" ht="12">
      <c r="B153" s="5"/>
      <c r="C153" s="12"/>
    </row>
    <row r="154" spans="2:3" ht="12">
      <c r="B154" s="5"/>
      <c r="C154" s="12"/>
    </row>
    <row r="155" spans="2:3" ht="12">
      <c r="B155" s="5"/>
      <c r="C155" s="12"/>
    </row>
    <row r="156" spans="2:3" ht="12">
      <c r="B156" s="5"/>
      <c r="C156" s="12"/>
    </row>
    <row r="157" spans="2:3" ht="12">
      <c r="B157" s="5"/>
      <c r="C157" s="12"/>
    </row>
    <row r="158" spans="2:3" ht="12">
      <c r="B158" s="5"/>
      <c r="C158" s="12"/>
    </row>
    <row r="159" spans="2:3" ht="12">
      <c r="B159" s="5"/>
      <c r="C159" s="12"/>
    </row>
    <row r="160" spans="2:3" ht="12">
      <c r="B160" s="5"/>
      <c r="C160" s="12"/>
    </row>
    <row r="161" spans="2:3" ht="12">
      <c r="B161" s="5"/>
      <c r="C161" s="12"/>
    </row>
    <row r="162" spans="2:3" ht="12">
      <c r="B162" s="5"/>
      <c r="C162" s="12"/>
    </row>
    <row r="163" spans="2:3" ht="12">
      <c r="B163" s="5"/>
      <c r="C163" s="12"/>
    </row>
    <row r="164" spans="2:3" ht="12">
      <c r="B164" s="5"/>
      <c r="C164" s="12"/>
    </row>
    <row r="165" spans="2:3" ht="12">
      <c r="B165" s="5"/>
      <c r="C165" s="12"/>
    </row>
    <row r="166" spans="2:3" ht="12">
      <c r="B166" s="5"/>
      <c r="C166" s="12"/>
    </row>
    <row r="167" spans="2:3" ht="12">
      <c r="B167" s="5"/>
      <c r="C167" s="12"/>
    </row>
    <row r="168" spans="2:3" ht="12">
      <c r="B168" s="5"/>
      <c r="C168" s="12"/>
    </row>
    <row r="169" spans="2:3" ht="12">
      <c r="B169" s="5"/>
      <c r="C169" s="12"/>
    </row>
    <row r="170" spans="2:3" ht="12">
      <c r="B170" s="5"/>
      <c r="C170" s="12"/>
    </row>
    <row r="171" spans="2:3" ht="12">
      <c r="B171" s="5"/>
      <c r="C171" s="12"/>
    </row>
    <row r="172" spans="2:3" ht="12">
      <c r="B172" s="5"/>
      <c r="C172" s="12"/>
    </row>
    <row r="173" spans="2:3" ht="12">
      <c r="B173" s="5"/>
      <c r="C173" s="12"/>
    </row>
    <row r="174" spans="2:3" ht="12">
      <c r="B174" s="5"/>
      <c r="C174" s="12"/>
    </row>
    <row r="175" spans="2:3" ht="12">
      <c r="B175" s="5"/>
      <c r="C175" s="12"/>
    </row>
    <row r="176" spans="2:3" ht="12">
      <c r="B176" s="5"/>
      <c r="C176" s="12"/>
    </row>
    <row r="177" spans="2:3" ht="12">
      <c r="B177" s="5"/>
      <c r="C177" s="12"/>
    </row>
    <row r="178" spans="2:3" ht="12">
      <c r="B178" s="5"/>
      <c r="C178" s="12"/>
    </row>
    <row r="179" spans="2:3" ht="12">
      <c r="B179" s="5"/>
      <c r="C179" s="12"/>
    </row>
    <row r="180" spans="2:3" ht="12">
      <c r="B180" s="5"/>
      <c r="C180" s="12"/>
    </row>
    <row r="181" spans="2:3" ht="12">
      <c r="B181" s="5"/>
      <c r="C181" s="12"/>
    </row>
    <row r="182" spans="2:3" ht="12">
      <c r="B182" s="5"/>
      <c r="C182" s="12"/>
    </row>
    <row r="183" spans="2:3" ht="12">
      <c r="B183" s="5"/>
      <c r="C183" s="12"/>
    </row>
    <row r="184" spans="2:3" ht="12">
      <c r="B184" s="5"/>
      <c r="C184" s="12"/>
    </row>
    <row r="185" spans="2:3" ht="12">
      <c r="B185" s="5"/>
      <c r="C185" s="12"/>
    </row>
    <row r="186" spans="2:3" ht="12">
      <c r="B186" s="5"/>
      <c r="C186" s="12"/>
    </row>
    <row r="187" spans="2:3" ht="12">
      <c r="B187" s="5"/>
      <c r="C187" s="12"/>
    </row>
    <row r="188" spans="2:3" ht="12">
      <c r="B188" s="5"/>
      <c r="C188" s="12"/>
    </row>
    <row r="189" spans="2:3" ht="12">
      <c r="B189" s="5"/>
      <c r="C189" s="12"/>
    </row>
    <row r="190" spans="2:3" ht="12">
      <c r="B190" s="5"/>
      <c r="C190" s="12"/>
    </row>
    <row r="191" spans="2:3" ht="12">
      <c r="B191" s="5"/>
      <c r="C191" s="12"/>
    </row>
    <row r="192" spans="2:3" ht="12">
      <c r="B192" s="5"/>
      <c r="C192" s="12"/>
    </row>
    <row r="193" spans="2:3" ht="12">
      <c r="B193" s="5"/>
      <c r="C193" s="12"/>
    </row>
    <row r="194" spans="2:3" ht="12">
      <c r="B194" s="5"/>
      <c r="C194" s="12"/>
    </row>
    <row r="195" spans="2:3" ht="12">
      <c r="B195" s="5"/>
      <c r="C195" s="12"/>
    </row>
    <row r="196" spans="2:3" ht="12">
      <c r="B196" s="5"/>
      <c r="C196" s="12"/>
    </row>
    <row r="197" spans="2:3" ht="12">
      <c r="B197" s="5"/>
      <c r="C197" s="12"/>
    </row>
    <row r="198" spans="2:3" ht="12">
      <c r="B198" s="5"/>
      <c r="C198" s="12"/>
    </row>
    <row r="199" spans="2:3" ht="12">
      <c r="B199" s="5"/>
      <c r="C199" s="12"/>
    </row>
    <row r="200" spans="2:3" ht="12">
      <c r="B200" s="5"/>
      <c r="C200" s="12"/>
    </row>
    <row r="201" spans="2:3" ht="12">
      <c r="B201" s="5"/>
      <c r="C201" s="12"/>
    </row>
    <row r="202" spans="2:3" ht="12">
      <c r="B202" s="5"/>
      <c r="C202" s="12"/>
    </row>
    <row r="203" spans="2:3" ht="12">
      <c r="B203" s="5"/>
      <c r="C203" s="12"/>
    </row>
    <row r="204" spans="2:3" ht="12">
      <c r="B204" s="5"/>
      <c r="C204" s="12"/>
    </row>
    <row r="205" spans="2:3" ht="12">
      <c r="B205" s="5"/>
      <c r="C205" s="12"/>
    </row>
    <row r="206" spans="2:3" ht="12">
      <c r="B206" s="5"/>
      <c r="C206" s="12"/>
    </row>
    <row r="207" spans="2:3" ht="12">
      <c r="B207" s="5"/>
      <c r="C207" s="12"/>
    </row>
    <row r="208" spans="2:3" ht="12">
      <c r="B208" s="5"/>
      <c r="C208" s="12"/>
    </row>
    <row r="209" spans="2:3" ht="12">
      <c r="B209" s="5"/>
      <c r="C209" s="12"/>
    </row>
    <row r="210" spans="2:3" ht="12">
      <c r="B210" s="5"/>
      <c r="C210" s="12"/>
    </row>
    <row r="211" spans="2:3" ht="12">
      <c r="B211" s="5"/>
      <c r="C211" s="12"/>
    </row>
    <row r="212" spans="2:3" ht="12">
      <c r="B212" s="5"/>
      <c r="C212" s="12"/>
    </row>
    <row r="213" spans="2:3" ht="12">
      <c r="B213" s="5"/>
      <c r="C213" s="12"/>
    </row>
    <row r="214" spans="2:3" ht="12">
      <c r="B214" s="5"/>
      <c r="C214" s="12"/>
    </row>
    <row r="215" spans="2:3" ht="12">
      <c r="B215" s="5"/>
      <c r="C215" s="12"/>
    </row>
    <row r="216" spans="2:3" ht="12">
      <c r="B216" s="5"/>
      <c r="C216" s="12"/>
    </row>
    <row r="217" spans="2:3" ht="12">
      <c r="B217" s="5"/>
      <c r="C217" s="12"/>
    </row>
    <row r="218" spans="2:3" ht="12">
      <c r="B218" s="5"/>
      <c r="C218" s="12"/>
    </row>
    <row r="219" spans="2:3" ht="12">
      <c r="B219" s="5"/>
      <c r="C219" s="12"/>
    </row>
    <row r="220" spans="2:3" ht="12">
      <c r="B220" s="5"/>
      <c r="C220" s="12"/>
    </row>
    <row r="221" spans="2:3" ht="12">
      <c r="B221" s="5"/>
      <c r="C221" s="12"/>
    </row>
    <row r="222" spans="2:3" ht="12">
      <c r="B222" s="5"/>
      <c r="C222" s="12"/>
    </row>
    <row r="223" spans="2:3" ht="12">
      <c r="B223" s="5"/>
      <c r="C223" s="12"/>
    </row>
    <row r="224" spans="2:3" ht="12">
      <c r="B224" s="5"/>
      <c r="C224" s="12"/>
    </row>
    <row r="225" spans="2:3" ht="12">
      <c r="B225" s="5"/>
      <c r="C225" s="12"/>
    </row>
    <row r="226" spans="2:3" ht="12">
      <c r="B226" s="5"/>
      <c r="C226" s="12"/>
    </row>
    <row r="227" spans="2:3" ht="12">
      <c r="B227" s="5"/>
      <c r="C227" s="12"/>
    </row>
    <row r="228" spans="2:3" ht="12">
      <c r="B228" s="5"/>
      <c r="C228" s="12"/>
    </row>
    <row r="229" spans="2:3" ht="12">
      <c r="B229" s="5"/>
      <c r="C229" s="12"/>
    </row>
    <row r="230" spans="2:3" ht="12">
      <c r="B230" s="5"/>
      <c r="C230" s="12"/>
    </row>
    <row r="231" spans="2:3" ht="12">
      <c r="B231" s="5"/>
      <c r="C231" s="12"/>
    </row>
    <row r="232" spans="2:3" ht="12">
      <c r="B232" s="5"/>
      <c r="C232" s="12"/>
    </row>
    <row r="233" spans="2:3" ht="12">
      <c r="B233" s="5"/>
      <c r="C233" s="12"/>
    </row>
    <row r="234" spans="2:3" ht="12">
      <c r="B234" s="5"/>
      <c r="C234" s="12"/>
    </row>
    <row r="235" spans="2:3" ht="12">
      <c r="B235" s="5"/>
      <c r="C235" s="12"/>
    </row>
    <row r="236" spans="2:3" ht="12">
      <c r="B236" s="5"/>
      <c r="C236" s="12"/>
    </row>
    <row r="237" spans="2:3" ht="12">
      <c r="B237" s="5"/>
      <c r="C237" s="12"/>
    </row>
    <row r="238" spans="2:3" ht="12">
      <c r="B238" s="5"/>
      <c r="C238" s="12"/>
    </row>
    <row r="239" spans="2:3" ht="12">
      <c r="B239" s="5"/>
      <c r="C239" s="12"/>
    </row>
    <row r="240" spans="2:3" ht="12">
      <c r="B240" s="5"/>
      <c r="C240" s="12"/>
    </row>
    <row r="241" spans="2:3" ht="12">
      <c r="B241" s="5"/>
      <c r="C241" s="12"/>
    </row>
    <row r="242" spans="2:3" ht="12">
      <c r="B242" s="5"/>
      <c r="C242" s="12"/>
    </row>
    <row r="243" spans="2:3" ht="12">
      <c r="B243" s="5"/>
      <c r="C243" s="12"/>
    </row>
    <row r="244" spans="2:3" ht="12">
      <c r="B244" s="5"/>
      <c r="C244" s="12"/>
    </row>
    <row r="245" spans="2:3" ht="12">
      <c r="B245" s="5"/>
      <c r="C245" s="12"/>
    </row>
    <row r="246" spans="2:3" ht="12">
      <c r="B246" s="5"/>
      <c r="C246" s="12"/>
    </row>
    <row r="247" spans="2:3" ht="12">
      <c r="B247" s="5"/>
      <c r="C247" s="12"/>
    </row>
    <row r="248" spans="2:3" ht="12">
      <c r="B248" s="5"/>
      <c r="C248" s="12"/>
    </row>
    <row r="249" spans="2:3" ht="12">
      <c r="B249" s="5"/>
      <c r="C249" s="12"/>
    </row>
    <row r="250" spans="2:3" ht="12">
      <c r="B250" s="5"/>
      <c r="C250" s="12"/>
    </row>
    <row r="251" spans="2:3" ht="12">
      <c r="B251" s="5"/>
      <c r="C251" s="12"/>
    </row>
    <row r="252" spans="2:3" ht="12">
      <c r="B252" s="5"/>
      <c r="C252" s="12"/>
    </row>
    <row r="253" spans="2:3" ht="12">
      <c r="B253" s="5"/>
      <c r="C253" s="12"/>
    </row>
    <row r="254" spans="2:3" ht="12">
      <c r="B254" s="5"/>
      <c r="C254" s="12"/>
    </row>
    <row r="255" spans="2:3" ht="12">
      <c r="B255" s="5"/>
      <c r="C255" s="12"/>
    </row>
    <row r="256" spans="2:3" ht="12">
      <c r="B256" s="5"/>
      <c r="C256" s="12"/>
    </row>
    <row r="257" spans="2:3" ht="12">
      <c r="B257" s="5"/>
      <c r="C257" s="12"/>
    </row>
    <row r="258" spans="2:3" ht="12">
      <c r="B258" s="5"/>
      <c r="C258" s="12"/>
    </row>
    <row r="259" spans="2:3" ht="12">
      <c r="B259" s="5"/>
      <c r="C259" s="12"/>
    </row>
    <row r="260" spans="2:3" ht="12">
      <c r="B260" s="5"/>
      <c r="C260" s="12"/>
    </row>
    <row r="261" spans="2:3" ht="12">
      <c r="B261" s="5"/>
      <c r="C261" s="12"/>
    </row>
    <row r="262" spans="2:3" ht="12">
      <c r="B262" s="5"/>
      <c r="C262" s="12"/>
    </row>
    <row r="263" spans="2:3" ht="12">
      <c r="B263" s="5"/>
      <c r="C263" s="12"/>
    </row>
    <row r="264" spans="2:3" ht="12">
      <c r="B264" s="5"/>
      <c r="C264" s="12"/>
    </row>
    <row r="265" spans="2:3" ht="12">
      <c r="B265" s="5"/>
      <c r="C265" s="12"/>
    </row>
    <row r="266" spans="2:3" ht="12">
      <c r="B266" s="5"/>
      <c r="C266" s="12"/>
    </row>
    <row r="267" spans="2:3" ht="12">
      <c r="B267" s="5"/>
      <c r="C267" s="12"/>
    </row>
    <row r="268" spans="2:3" ht="12">
      <c r="B268" s="5"/>
      <c r="C268" s="12"/>
    </row>
    <row r="269" spans="2:3" ht="12">
      <c r="B269" s="5"/>
      <c r="C269" s="12"/>
    </row>
    <row r="270" spans="2:3" ht="12">
      <c r="B270" s="5"/>
      <c r="C270" s="12"/>
    </row>
    <row r="271" spans="2:3" ht="12">
      <c r="B271" s="5"/>
      <c r="C271" s="12"/>
    </row>
    <row r="272" spans="2:3" ht="12">
      <c r="B272" s="5"/>
      <c r="C272" s="12"/>
    </row>
    <row r="273" spans="2:3" ht="12">
      <c r="B273" s="5"/>
      <c r="C273" s="12"/>
    </row>
    <row r="274" spans="2:3" ht="12">
      <c r="B274" s="5"/>
      <c r="C274" s="12"/>
    </row>
    <row r="275" spans="2:3" ht="12">
      <c r="B275" s="5"/>
      <c r="C275" s="12"/>
    </row>
    <row r="276" spans="2:3" ht="12">
      <c r="B276" s="5"/>
      <c r="C276" s="12"/>
    </row>
    <row r="277" spans="2:3" ht="12">
      <c r="B277" s="5"/>
      <c r="C277" s="12"/>
    </row>
    <row r="278" spans="2:3" ht="12">
      <c r="B278" s="5"/>
      <c r="C278" s="12"/>
    </row>
    <row r="279" spans="2:3" ht="12">
      <c r="B279" s="5"/>
      <c r="C279" s="12"/>
    </row>
    <row r="280" spans="2:3" ht="12">
      <c r="B280" s="5"/>
      <c r="C280" s="12"/>
    </row>
    <row r="281" spans="2:3" ht="12">
      <c r="B281" s="5"/>
      <c r="C281" s="12"/>
    </row>
    <row r="282" spans="2:3" ht="12">
      <c r="B282" s="5"/>
      <c r="C282" s="12"/>
    </row>
    <row r="283" spans="2:3" ht="12">
      <c r="B283" s="5"/>
      <c r="C283" s="12"/>
    </row>
    <row r="284" spans="2:3" ht="12">
      <c r="B284" s="5"/>
      <c r="C284" s="12"/>
    </row>
    <row r="285" spans="2:3" ht="12">
      <c r="B285" s="5"/>
      <c r="C285" s="12"/>
    </row>
    <row r="286" spans="2:3" ht="12">
      <c r="B286" s="5"/>
      <c r="C286" s="12"/>
    </row>
    <row r="287" spans="2:3" ht="12">
      <c r="B287" s="5"/>
      <c r="C287" s="12"/>
    </row>
    <row r="288" spans="2:3" ht="12">
      <c r="B288" s="5"/>
      <c r="C288" s="12"/>
    </row>
    <row r="289" spans="2:3" ht="12">
      <c r="B289" s="5"/>
      <c r="C289" s="12"/>
    </row>
    <row r="290" spans="2:3" ht="12">
      <c r="B290" s="5"/>
      <c r="C290" s="12"/>
    </row>
    <row r="291" spans="2:3" ht="12">
      <c r="B291" s="5"/>
      <c r="C291" s="12"/>
    </row>
    <row r="292" spans="2:3" ht="12">
      <c r="B292" s="5"/>
      <c r="C292" s="12"/>
    </row>
    <row r="293" spans="2:3" ht="12">
      <c r="B293" s="5"/>
      <c r="C293" s="12"/>
    </row>
    <row r="294" spans="2:3" ht="12">
      <c r="B294" s="5"/>
      <c r="C294" s="12"/>
    </row>
    <row r="295" spans="2:3" ht="12">
      <c r="B295" s="5"/>
      <c r="C295" s="12"/>
    </row>
    <row r="296" spans="2:3" ht="12">
      <c r="B296" s="5"/>
      <c r="C296" s="12"/>
    </row>
    <row r="297" spans="2:3" ht="12">
      <c r="B297" s="5"/>
      <c r="C297" s="12"/>
    </row>
    <row r="298" spans="2:3" ht="12">
      <c r="B298" s="5"/>
      <c r="C298" s="12"/>
    </row>
    <row r="299" spans="2:3" ht="12">
      <c r="B299" s="5"/>
      <c r="C299" s="12"/>
    </row>
    <row r="300" spans="2:3" ht="12">
      <c r="B300" s="5"/>
      <c r="C300" s="12"/>
    </row>
    <row r="301" spans="2:3" ht="12">
      <c r="B301" s="5"/>
      <c r="C301" s="12"/>
    </row>
    <row r="302" ht="12">
      <c r="C302" s="12"/>
    </row>
    <row r="303" ht="12">
      <c r="C303" s="12"/>
    </row>
    <row r="304" ht="12">
      <c r="C304" s="12"/>
    </row>
    <row r="305" ht="12">
      <c r="C305" s="12"/>
    </row>
    <row r="306" ht="12">
      <c r="C306" s="12"/>
    </row>
    <row r="307" ht="12">
      <c r="C307" s="12"/>
    </row>
    <row r="308" ht="12">
      <c r="C308" s="12"/>
    </row>
    <row r="309" ht="12">
      <c r="C309" s="12"/>
    </row>
    <row r="310" ht="12">
      <c r="C310" s="12"/>
    </row>
    <row r="311" ht="12">
      <c r="C311" s="12"/>
    </row>
    <row r="312" ht="12">
      <c r="C312" s="12"/>
    </row>
    <row r="313" ht="12">
      <c r="C313" s="12"/>
    </row>
    <row r="314" ht="12">
      <c r="C314" s="12"/>
    </row>
    <row r="315" ht="12">
      <c r="C315" s="12"/>
    </row>
    <row r="316" ht="12">
      <c r="C316" s="12"/>
    </row>
    <row r="317" ht="12">
      <c r="C317" s="12"/>
    </row>
    <row r="318" ht="12">
      <c r="C318" s="12"/>
    </row>
    <row r="319" ht="12">
      <c r="C319" s="12"/>
    </row>
    <row r="320" ht="12">
      <c r="C320" s="12"/>
    </row>
    <row r="321" ht="12">
      <c r="C321" s="12"/>
    </row>
    <row r="322" ht="12">
      <c r="C322" s="12"/>
    </row>
    <row r="323" ht="12">
      <c r="C323" s="12"/>
    </row>
    <row r="324" ht="12">
      <c r="C324" s="12"/>
    </row>
    <row r="325" ht="12">
      <c r="C325" s="12"/>
    </row>
    <row r="326" ht="12">
      <c r="C326" s="12"/>
    </row>
    <row r="327" ht="12">
      <c r="C327" s="12"/>
    </row>
    <row r="328" ht="12">
      <c r="C328" s="12"/>
    </row>
    <row r="329" ht="12">
      <c r="C329" s="12"/>
    </row>
    <row r="330" ht="12">
      <c r="C330" s="12"/>
    </row>
    <row r="331" ht="12">
      <c r="C331" s="12"/>
    </row>
    <row r="332" ht="12">
      <c r="C332" s="12"/>
    </row>
    <row r="333" ht="12">
      <c r="C333" s="12"/>
    </row>
    <row r="334" ht="12">
      <c r="C334" s="12"/>
    </row>
    <row r="335" ht="12">
      <c r="C335" s="12"/>
    </row>
    <row r="336" ht="12">
      <c r="C336" s="12"/>
    </row>
    <row r="337" ht="12">
      <c r="C337" s="12"/>
    </row>
    <row r="338" ht="12">
      <c r="C338" s="12"/>
    </row>
    <row r="339" ht="12">
      <c r="C339" s="12"/>
    </row>
    <row r="340" ht="12">
      <c r="C340" s="12"/>
    </row>
    <row r="341" ht="12">
      <c r="C341" s="12"/>
    </row>
    <row r="342" ht="12">
      <c r="C342" s="12"/>
    </row>
    <row r="343" ht="12">
      <c r="C343" s="12"/>
    </row>
    <row r="344" ht="12">
      <c r="C344" s="12"/>
    </row>
    <row r="345" ht="12">
      <c r="C345" s="12"/>
    </row>
    <row r="346" ht="12">
      <c r="C346" s="12"/>
    </row>
    <row r="347" ht="12">
      <c r="C347" s="12"/>
    </row>
    <row r="348" ht="12">
      <c r="C348" s="12"/>
    </row>
    <row r="349" ht="12">
      <c r="C349" s="12"/>
    </row>
    <row r="350" ht="12">
      <c r="C350" s="12"/>
    </row>
    <row r="351" ht="12">
      <c r="C351" s="12"/>
    </row>
    <row r="352" ht="12">
      <c r="C352" s="12"/>
    </row>
    <row r="353" ht="12">
      <c r="C353" s="12"/>
    </row>
    <row r="354" ht="12">
      <c r="C354" s="12"/>
    </row>
    <row r="355" ht="12">
      <c r="C355" s="12"/>
    </row>
    <row r="356" ht="12">
      <c r="C356" s="12"/>
    </row>
    <row r="357" ht="12">
      <c r="C357" s="12"/>
    </row>
    <row r="358" ht="12">
      <c r="C358" s="12"/>
    </row>
    <row r="359" ht="12">
      <c r="C359" s="12"/>
    </row>
    <row r="360" ht="12">
      <c r="C360" s="12"/>
    </row>
    <row r="361" ht="12">
      <c r="C361" s="12"/>
    </row>
    <row r="362" ht="12">
      <c r="C362" s="12"/>
    </row>
    <row r="363" ht="12">
      <c r="C363" s="12"/>
    </row>
    <row r="364" ht="12">
      <c r="C364" s="12"/>
    </row>
    <row r="365" ht="12">
      <c r="C365" s="12"/>
    </row>
    <row r="366" ht="12">
      <c r="C366" s="12"/>
    </row>
    <row r="367" ht="12">
      <c r="C367" s="12"/>
    </row>
    <row r="368" ht="12">
      <c r="C368" s="12"/>
    </row>
    <row r="369" ht="12">
      <c r="C369" s="12"/>
    </row>
    <row r="370" ht="12">
      <c r="C370" s="12"/>
    </row>
    <row r="371" ht="12">
      <c r="C371" s="12"/>
    </row>
    <row r="372" ht="12">
      <c r="C372" s="12"/>
    </row>
    <row r="373" ht="12">
      <c r="C373" s="12"/>
    </row>
    <row r="374" ht="12">
      <c r="C374" s="12"/>
    </row>
    <row r="375" ht="12">
      <c r="C375" s="12"/>
    </row>
    <row r="376" ht="12">
      <c r="C376" s="12"/>
    </row>
    <row r="377" ht="12">
      <c r="C377" s="12"/>
    </row>
    <row r="378" ht="12">
      <c r="C378" s="12"/>
    </row>
    <row r="379" ht="12">
      <c r="C379" s="12"/>
    </row>
    <row r="380" ht="12">
      <c r="C380" s="12"/>
    </row>
    <row r="381" ht="12">
      <c r="C381" s="12"/>
    </row>
    <row r="382" ht="12">
      <c r="C382" s="12"/>
    </row>
    <row r="383" ht="12">
      <c r="C383" s="12"/>
    </row>
    <row r="384" ht="12">
      <c r="C384" s="12"/>
    </row>
    <row r="385" ht="12">
      <c r="C385" s="12"/>
    </row>
    <row r="386" ht="12">
      <c r="C386" s="12"/>
    </row>
    <row r="387" ht="12">
      <c r="C387" s="12"/>
    </row>
    <row r="388" ht="12">
      <c r="C388" s="12"/>
    </row>
    <row r="389" ht="12">
      <c r="C389" s="12"/>
    </row>
    <row r="390" ht="12">
      <c r="C390" s="12"/>
    </row>
    <row r="391" ht="12">
      <c r="C391" s="12"/>
    </row>
    <row r="392" ht="12">
      <c r="C392" s="12"/>
    </row>
    <row r="393" ht="12">
      <c r="C393" s="12"/>
    </row>
    <row r="394" ht="12">
      <c r="C394" s="12"/>
    </row>
    <row r="395" ht="12">
      <c r="C395" s="12"/>
    </row>
    <row r="396" ht="12">
      <c r="C396" s="12"/>
    </row>
    <row r="397" ht="12">
      <c r="C397" s="12"/>
    </row>
    <row r="398" ht="12">
      <c r="C398" s="12"/>
    </row>
    <row r="399" ht="12">
      <c r="C399" s="12"/>
    </row>
    <row r="400" ht="12">
      <c r="C400" s="12"/>
    </row>
    <row r="401" ht="12">
      <c r="C401" s="12"/>
    </row>
    <row r="402" ht="12">
      <c r="C402" s="12"/>
    </row>
    <row r="403" ht="12">
      <c r="C403" s="12"/>
    </row>
    <row r="404" ht="12">
      <c r="C404" s="12"/>
    </row>
    <row r="405" ht="12">
      <c r="C405" s="12"/>
    </row>
    <row r="406" ht="12">
      <c r="C406" s="12"/>
    </row>
    <row r="407" ht="12">
      <c r="C407" s="12"/>
    </row>
    <row r="408" ht="12">
      <c r="C408" s="12"/>
    </row>
    <row r="409" ht="12">
      <c r="C409" s="12"/>
    </row>
    <row r="410" ht="12">
      <c r="C410" s="12"/>
    </row>
    <row r="411" ht="12">
      <c r="C411" s="12"/>
    </row>
    <row r="412" ht="12">
      <c r="C412" s="12"/>
    </row>
    <row r="413" ht="12">
      <c r="C413" s="13"/>
    </row>
    <row r="414" ht="12">
      <c r="C414" s="13"/>
    </row>
    <row r="415" ht="12">
      <c r="C415" s="13"/>
    </row>
    <row r="416" ht="12">
      <c r="C416" s="13"/>
    </row>
    <row r="417" ht="12">
      <c r="C417" s="13"/>
    </row>
    <row r="418" ht="12">
      <c r="C418" s="13"/>
    </row>
    <row r="419" ht="12">
      <c r="C419" s="13"/>
    </row>
    <row r="420" ht="12">
      <c r="C420" s="13"/>
    </row>
    <row r="421" ht="12">
      <c r="C421" s="13"/>
    </row>
    <row r="422" ht="12">
      <c r="C422" s="13"/>
    </row>
    <row r="423" ht="12">
      <c r="C423" s="13"/>
    </row>
    <row r="424" ht="12">
      <c r="C424" s="13"/>
    </row>
    <row r="425" ht="12">
      <c r="C425" s="13"/>
    </row>
    <row r="426" ht="12">
      <c r="C426" s="13"/>
    </row>
    <row r="427" ht="12">
      <c r="C427" s="13"/>
    </row>
    <row r="428" ht="12">
      <c r="C428" s="13"/>
    </row>
    <row r="429" ht="12">
      <c r="C429" s="13"/>
    </row>
    <row r="430" ht="12">
      <c r="C430" s="13"/>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row r="823" ht="12">
      <c r="C823" s="6"/>
    </row>
    <row r="824" ht="12">
      <c r="C824" s="6"/>
    </row>
    <row r="825" ht="12">
      <c r="C825" s="6"/>
    </row>
    <row r="826" ht="12">
      <c r="C826" s="6"/>
    </row>
    <row r="827" ht="12">
      <c r="C827" s="6"/>
    </row>
    <row r="828" ht="12">
      <c r="C828" s="6"/>
    </row>
    <row r="829" ht="12">
      <c r="C829" s="6"/>
    </row>
    <row r="830" ht="12">
      <c r="C830" s="6"/>
    </row>
    <row r="831" ht="12">
      <c r="C831" s="6"/>
    </row>
    <row r="832" ht="12">
      <c r="C832" s="6"/>
    </row>
    <row r="833" ht="12">
      <c r="C833" s="6"/>
    </row>
    <row r="834" ht="12">
      <c r="C834" s="6"/>
    </row>
    <row r="835" ht="12">
      <c r="C835" s="6"/>
    </row>
    <row r="836" ht="12">
      <c r="C836" s="6"/>
    </row>
    <row r="837" ht="12">
      <c r="C837" s="6"/>
    </row>
    <row r="838" ht="12">
      <c r="C838" s="6"/>
    </row>
    <row r="839" ht="12">
      <c r="C839" s="6"/>
    </row>
    <row r="840" ht="12">
      <c r="C840" s="6"/>
    </row>
    <row r="841" ht="12">
      <c r="C841" s="6"/>
    </row>
    <row r="842" ht="12">
      <c r="C842" s="6"/>
    </row>
    <row r="843" ht="12">
      <c r="C843" s="6"/>
    </row>
    <row r="844" ht="12">
      <c r="C844" s="6"/>
    </row>
    <row r="845" ht="12">
      <c r="C845" s="6"/>
    </row>
    <row r="846" ht="12">
      <c r="C846" s="6"/>
    </row>
    <row r="847" ht="12">
      <c r="C847" s="6"/>
    </row>
    <row r="848" ht="12">
      <c r="C848" s="6"/>
    </row>
    <row r="849" ht="12">
      <c r="C849" s="6"/>
    </row>
    <row r="850" ht="12">
      <c r="C850" s="6"/>
    </row>
    <row r="851" ht="12">
      <c r="C851" s="6"/>
    </row>
    <row r="852" ht="12">
      <c r="C852" s="6"/>
    </row>
    <row r="853" ht="12">
      <c r="C853" s="6"/>
    </row>
    <row r="854" ht="12">
      <c r="C854" s="6"/>
    </row>
    <row r="855" ht="12">
      <c r="C855" s="6"/>
    </row>
    <row r="856" ht="12">
      <c r="C856" s="6"/>
    </row>
    <row r="857" ht="12">
      <c r="C857" s="6"/>
    </row>
    <row r="858" ht="12">
      <c r="C858" s="6"/>
    </row>
    <row r="859" ht="12">
      <c r="C859" s="6"/>
    </row>
    <row r="860" ht="12">
      <c r="C860" s="6"/>
    </row>
    <row r="861" ht="12">
      <c r="C861" s="6"/>
    </row>
    <row r="862" ht="12">
      <c r="C862" s="6"/>
    </row>
    <row r="863" ht="12">
      <c r="C863" s="6"/>
    </row>
    <row r="864" ht="12">
      <c r="C864" s="6"/>
    </row>
    <row r="865" ht="12">
      <c r="C865" s="6"/>
    </row>
    <row r="866" ht="12">
      <c r="C866" s="6"/>
    </row>
    <row r="867" ht="12">
      <c r="C867" s="6"/>
    </row>
    <row r="868" ht="12">
      <c r="C868" s="6"/>
    </row>
    <row r="869" ht="12">
      <c r="C869" s="6"/>
    </row>
    <row r="870" ht="12">
      <c r="C870" s="6"/>
    </row>
    <row r="871" ht="12">
      <c r="C871" s="6"/>
    </row>
    <row r="872" ht="12">
      <c r="C872" s="6"/>
    </row>
    <row r="873" ht="12">
      <c r="C873" s="6"/>
    </row>
    <row r="874" ht="12">
      <c r="C874" s="6"/>
    </row>
    <row r="875" ht="12">
      <c r="C875" s="6"/>
    </row>
    <row r="876" ht="12">
      <c r="C876" s="6"/>
    </row>
    <row r="877" ht="12">
      <c r="C877" s="6"/>
    </row>
    <row r="878" ht="12">
      <c r="C878" s="6"/>
    </row>
  </sheetData>
  <sheetProtection/>
  <mergeCells count="7">
    <mergeCell ref="A72:E74"/>
    <mergeCell ref="A68:E70"/>
    <mergeCell ref="A6:E6"/>
    <mergeCell ref="A1:E1"/>
    <mergeCell ref="A2:E2"/>
    <mergeCell ref="A4:E4"/>
    <mergeCell ref="A5:E5"/>
  </mergeCells>
  <printOptions/>
  <pageMargins left="0.984251968503937" right="0.3937007874015748" top="0.38" bottom="0.55" header="0.17" footer="0.3"/>
  <pageSetup fitToHeight="1" fitToWidth="1"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pageSetUpPr fitToPage="1"/>
  </sheetPr>
  <dimension ref="A1:T818"/>
  <sheetViews>
    <sheetView showGridLines="0" zoomScaleSheetLayoutView="100" zoomScalePageLayoutView="0" workbookViewId="0" topLeftCell="A1">
      <selection activeCell="A29" sqref="A29"/>
    </sheetView>
  </sheetViews>
  <sheetFormatPr defaultColWidth="9.140625" defaultRowHeight="12.75"/>
  <cols>
    <col min="1" max="1" width="38.00390625" style="1" customWidth="1"/>
    <col min="2" max="2" width="7.28125" style="1" customWidth="1"/>
    <col min="3" max="3" width="12.140625" style="1" customWidth="1"/>
    <col min="4" max="4" width="14.140625" style="1" customWidth="1"/>
    <col min="5" max="5" width="14.28125" style="5" customWidth="1"/>
    <col min="6" max="6" width="15.00390625" style="1" customWidth="1"/>
    <col min="7" max="7" width="12.421875" style="1" customWidth="1"/>
    <col min="8" max="8" width="9.8515625" style="3" customWidth="1"/>
    <col min="9" max="9" width="5.140625" style="1" customWidth="1"/>
    <col min="10" max="10" width="9.140625" style="1" customWidth="1"/>
    <col min="11" max="11" width="13.57421875" style="1" bestFit="1" customWidth="1"/>
    <col min="12" max="13" width="9.140625" style="1" customWidth="1"/>
    <col min="14" max="14" width="16.421875" style="1" bestFit="1" customWidth="1"/>
    <col min="15" max="15" width="11.00390625" style="1" bestFit="1" customWidth="1"/>
    <col min="16" max="18" width="13.57421875" style="1" customWidth="1"/>
    <col min="19" max="19" width="16.00390625" style="1" bestFit="1" customWidth="1"/>
    <col min="20" max="20" width="13.57421875" style="1" bestFit="1" customWidth="1"/>
    <col min="21" max="16384" width="9.140625" style="1" customWidth="1"/>
  </cols>
  <sheetData>
    <row r="1" spans="1:8" ht="12" customHeight="1">
      <c r="A1" s="273" t="s">
        <v>62</v>
      </c>
      <c r="B1" s="273"/>
      <c r="C1" s="273"/>
      <c r="D1" s="273"/>
      <c r="E1" s="273"/>
      <c r="F1" s="273"/>
      <c r="G1" s="273"/>
      <c r="H1" s="273"/>
    </row>
    <row r="2" spans="1:8" ht="12" customHeight="1">
      <c r="A2" s="275" t="s">
        <v>403</v>
      </c>
      <c r="B2" s="275"/>
      <c r="C2" s="275"/>
      <c r="D2" s="275"/>
      <c r="E2" s="275"/>
      <c r="F2" s="275"/>
      <c r="G2" s="275"/>
      <c r="H2" s="275"/>
    </row>
    <row r="3" spans="1:8" ht="12" customHeight="1">
      <c r="A3" s="37"/>
      <c r="B3" s="37"/>
      <c r="C3" s="37"/>
      <c r="D3" s="37"/>
      <c r="E3" s="38"/>
      <c r="F3" s="37"/>
      <c r="G3" s="37"/>
      <c r="H3" s="37"/>
    </row>
    <row r="4" spans="1:8" ht="12" customHeight="1">
      <c r="A4" s="273" t="s">
        <v>155</v>
      </c>
      <c r="B4" s="273"/>
      <c r="C4" s="273"/>
      <c r="D4" s="273"/>
      <c r="E4" s="273"/>
      <c r="F4" s="273"/>
      <c r="G4" s="273"/>
      <c r="H4" s="273"/>
    </row>
    <row r="5" spans="1:8" ht="12" customHeight="1">
      <c r="A5" s="273" t="s">
        <v>66</v>
      </c>
      <c r="B5" s="273"/>
      <c r="C5" s="273"/>
      <c r="D5" s="273"/>
      <c r="E5" s="273"/>
      <c r="F5" s="273"/>
      <c r="G5" s="273"/>
      <c r="H5" s="273"/>
    </row>
    <row r="6" spans="1:20" s="3" customFormat="1" ht="12" customHeight="1">
      <c r="A6" s="282"/>
      <c r="B6" s="282"/>
      <c r="C6" s="282"/>
      <c r="D6" s="282"/>
      <c r="E6" s="282"/>
      <c r="F6" s="282"/>
      <c r="G6" s="282"/>
      <c r="H6" s="282"/>
      <c r="T6" s="65"/>
    </row>
    <row r="7" spans="1:20" s="3" customFormat="1" ht="12" customHeight="1">
      <c r="A7" s="26"/>
      <c r="B7" s="26"/>
      <c r="C7" s="26"/>
      <c r="D7" s="26"/>
      <c r="E7" s="26"/>
      <c r="F7" s="26"/>
      <c r="G7" s="26"/>
      <c r="H7" s="26"/>
      <c r="T7" s="65"/>
    </row>
    <row r="8" spans="1:20" ht="12" customHeight="1">
      <c r="A8" s="4"/>
      <c r="B8" s="144"/>
      <c r="C8" s="273" t="s">
        <v>297</v>
      </c>
      <c r="D8" s="273"/>
      <c r="E8" s="273"/>
      <c r="F8" s="273"/>
      <c r="G8" s="168" t="s">
        <v>298</v>
      </c>
      <c r="H8" s="35"/>
      <c r="T8" s="63"/>
    </row>
    <row r="9" spans="1:20" ht="12" customHeight="1">
      <c r="A9" s="4"/>
      <c r="B9" s="144"/>
      <c r="C9" s="46"/>
      <c r="D9" s="273" t="s">
        <v>427</v>
      </c>
      <c r="E9" s="273"/>
      <c r="F9" s="35" t="s">
        <v>426</v>
      </c>
      <c r="G9" s="35"/>
      <c r="H9" s="46"/>
      <c r="K9" s="52"/>
      <c r="S9" s="63"/>
      <c r="T9" s="63"/>
    </row>
    <row r="10" spans="1:20" ht="12" customHeight="1">
      <c r="A10" s="4"/>
      <c r="B10" s="35"/>
      <c r="C10" s="35" t="s">
        <v>424</v>
      </c>
      <c r="D10" s="35" t="s">
        <v>149</v>
      </c>
      <c r="E10" s="35" t="s">
        <v>299</v>
      </c>
      <c r="F10" s="35" t="s">
        <v>300</v>
      </c>
      <c r="G10" s="35"/>
      <c r="H10" s="35" t="s">
        <v>425</v>
      </c>
      <c r="K10" s="52"/>
      <c r="S10" s="63"/>
      <c r="T10" s="63"/>
    </row>
    <row r="11" spans="2:20" ht="12" customHeight="1">
      <c r="B11" s="144"/>
      <c r="C11" s="35" t="s">
        <v>68</v>
      </c>
      <c r="D11" s="35" t="s">
        <v>68</v>
      </c>
      <c r="E11" s="35" t="s">
        <v>68</v>
      </c>
      <c r="F11" s="35" t="s">
        <v>68</v>
      </c>
      <c r="G11" s="35" t="s">
        <v>68</v>
      </c>
      <c r="H11" s="35" t="s">
        <v>68</v>
      </c>
      <c r="J11" s="62"/>
      <c r="K11" s="52"/>
      <c r="S11" s="63"/>
      <c r="T11" s="63"/>
    </row>
    <row r="12" spans="2:20" ht="12" customHeight="1">
      <c r="B12" s="46"/>
      <c r="C12" s="46"/>
      <c r="D12" s="46"/>
      <c r="E12" s="44"/>
      <c r="F12" s="46"/>
      <c r="G12" s="46"/>
      <c r="H12" s="46"/>
      <c r="J12" s="62"/>
      <c r="K12" s="52"/>
      <c r="S12" s="63"/>
      <c r="T12" s="63"/>
    </row>
    <row r="13" spans="3:20" ht="12" customHeight="1">
      <c r="C13" s="53"/>
      <c r="D13" s="53"/>
      <c r="E13" s="20"/>
      <c r="F13" s="53"/>
      <c r="G13" s="53"/>
      <c r="H13" s="53"/>
      <c r="J13" s="62"/>
      <c r="K13" s="64"/>
      <c r="S13" s="63"/>
      <c r="T13" s="65"/>
    </row>
    <row r="14" spans="3:20" ht="12" customHeight="1">
      <c r="C14" s="53"/>
      <c r="D14" s="53"/>
      <c r="E14" s="20"/>
      <c r="F14" s="53"/>
      <c r="G14" s="53"/>
      <c r="H14" s="53"/>
      <c r="J14" s="62"/>
      <c r="K14" s="64"/>
      <c r="S14" s="63"/>
      <c r="T14" s="65"/>
    </row>
    <row r="15" spans="1:20" ht="14.25" customHeight="1">
      <c r="A15" s="9" t="s">
        <v>232</v>
      </c>
      <c r="C15" s="53"/>
      <c r="D15" s="53"/>
      <c r="E15" s="20"/>
      <c r="F15" s="53"/>
      <c r="G15" s="53"/>
      <c r="H15" s="53"/>
      <c r="J15" s="62"/>
      <c r="K15" s="64"/>
      <c r="S15" s="63"/>
      <c r="T15" s="65"/>
    </row>
    <row r="16" spans="1:20" ht="14.25" customHeight="1">
      <c r="A16" s="1" t="s">
        <v>231</v>
      </c>
      <c r="B16" s="9"/>
      <c r="C16" s="61">
        <v>22500</v>
      </c>
      <c r="D16" s="61">
        <v>409</v>
      </c>
      <c r="E16" s="53">
        <v>532.2939999999999</v>
      </c>
      <c r="F16" s="53">
        <v>2035</v>
      </c>
      <c r="G16" s="56">
        <v>0</v>
      </c>
      <c r="H16" s="53">
        <v>25476.294</v>
      </c>
      <c r="J16" s="62"/>
      <c r="K16" s="52"/>
      <c r="S16" s="63"/>
      <c r="T16" s="63"/>
    </row>
    <row r="17" spans="1:20" ht="14.25" customHeight="1">
      <c r="A17" s="1" t="s">
        <v>84</v>
      </c>
      <c r="C17" s="61">
        <v>0</v>
      </c>
      <c r="D17" s="61">
        <v>0</v>
      </c>
      <c r="E17" s="53">
        <v>-220</v>
      </c>
      <c r="F17" s="53">
        <v>0</v>
      </c>
      <c r="G17" s="56">
        <v>0</v>
      </c>
      <c r="H17" s="53">
        <f>SUM(C17:G17)</f>
        <v>-220</v>
      </c>
      <c r="J17" s="62"/>
      <c r="K17" s="52"/>
      <c r="M17" s="62"/>
      <c r="O17" s="52"/>
      <c r="P17" s="52"/>
      <c r="Q17" s="52"/>
      <c r="R17" s="52"/>
      <c r="S17" s="63"/>
      <c r="T17" s="63"/>
    </row>
    <row r="18" spans="1:20" ht="14.25" customHeight="1">
      <c r="A18" s="1" t="s">
        <v>230</v>
      </c>
      <c r="B18" s="6"/>
      <c r="C18" s="11">
        <v>0</v>
      </c>
      <c r="D18" s="11">
        <v>0</v>
      </c>
      <c r="E18" s="11">
        <v>792</v>
      </c>
      <c r="F18" s="11">
        <v>0</v>
      </c>
      <c r="G18" s="56">
        <v>0</v>
      </c>
      <c r="H18" s="53">
        <f>SUM(C18:G18)</f>
        <v>792</v>
      </c>
      <c r="J18" s="62"/>
      <c r="K18" s="52"/>
      <c r="M18" s="62"/>
      <c r="O18" s="52"/>
      <c r="P18" s="52"/>
      <c r="Q18" s="52"/>
      <c r="R18" s="52"/>
      <c r="T18" s="63"/>
    </row>
    <row r="19" spans="1:20" ht="14.25" customHeight="1">
      <c r="A19" s="1" t="s">
        <v>428</v>
      </c>
      <c r="C19" s="56">
        <v>0</v>
      </c>
      <c r="D19" s="56">
        <v>0</v>
      </c>
      <c r="E19" s="56">
        <v>0</v>
      </c>
      <c r="F19" s="10">
        <v>-385</v>
      </c>
      <c r="G19" s="56">
        <v>0</v>
      </c>
      <c r="H19" s="53">
        <f>SUM(C19:G19)</f>
        <v>-385</v>
      </c>
      <c r="J19" s="62"/>
      <c r="K19" s="52"/>
      <c r="M19" s="62"/>
      <c r="O19" s="52"/>
      <c r="P19" s="52"/>
      <c r="Q19" s="52"/>
      <c r="R19" s="52"/>
      <c r="T19" s="63"/>
    </row>
    <row r="20" spans="1:13" s="9" customFormat="1" ht="14.25" customHeight="1" thickBot="1">
      <c r="A20" s="23" t="s">
        <v>89</v>
      </c>
      <c r="B20" s="23"/>
      <c r="C20" s="55">
        <f aca="true" t="shared" si="0" ref="C20:H20">SUM(C16:C19)</f>
        <v>22500</v>
      </c>
      <c r="D20" s="55">
        <f t="shared" si="0"/>
        <v>409</v>
      </c>
      <c r="E20" s="55">
        <f t="shared" si="0"/>
        <v>1104.2939999999999</v>
      </c>
      <c r="F20" s="55">
        <f t="shared" si="0"/>
        <v>1650</v>
      </c>
      <c r="G20" s="55">
        <f t="shared" si="0"/>
        <v>0</v>
      </c>
      <c r="H20" s="55">
        <f t="shared" si="0"/>
        <v>25663.294</v>
      </c>
      <c r="J20" s="90"/>
      <c r="K20" s="91"/>
      <c r="M20" s="90"/>
    </row>
    <row r="21" spans="3:13" ht="14.25" customHeight="1" thickTop="1">
      <c r="C21" s="80"/>
      <c r="D21" s="80"/>
      <c r="E21" s="3"/>
      <c r="F21" s="8"/>
      <c r="G21" s="8"/>
      <c r="J21" s="62"/>
      <c r="M21" s="62"/>
    </row>
    <row r="22" spans="1:13" s="150" customFormat="1" ht="14.25" customHeight="1">
      <c r="A22" s="153"/>
      <c r="C22" s="155"/>
      <c r="D22" s="155"/>
      <c r="E22" s="153"/>
      <c r="F22" s="156"/>
      <c r="G22" s="156"/>
      <c r="H22" s="153"/>
      <c r="J22" s="157"/>
      <c r="M22" s="157"/>
    </row>
    <row r="23" spans="1:13" ht="14.25" customHeight="1">
      <c r="A23" s="3"/>
      <c r="C23" s="80"/>
      <c r="D23" s="80"/>
      <c r="E23" s="3"/>
      <c r="F23" s="8"/>
      <c r="G23" s="8"/>
      <c r="J23" s="62"/>
      <c r="M23" s="62"/>
    </row>
    <row r="24" spans="3:5" ht="14.25" customHeight="1">
      <c r="C24" s="5"/>
      <c r="D24" s="5"/>
      <c r="E24" s="12"/>
    </row>
    <row r="25" spans="1:8" ht="14.25" customHeight="1">
      <c r="A25" s="9" t="s">
        <v>387</v>
      </c>
      <c r="B25" s="9"/>
      <c r="E25" s="1"/>
      <c r="H25" s="1"/>
    </row>
    <row r="26" spans="1:8" ht="14.25" customHeight="1">
      <c r="A26" s="1" t="s">
        <v>231</v>
      </c>
      <c r="C26" s="206">
        <v>22500</v>
      </c>
      <c r="D26" s="206">
        <v>409</v>
      </c>
      <c r="E26" s="206">
        <v>494</v>
      </c>
      <c r="F26" s="206">
        <v>1392</v>
      </c>
      <c r="G26" s="56">
        <v>0</v>
      </c>
      <c r="H26" s="53">
        <f>SUM(C26:G26)</f>
        <v>24795</v>
      </c>
    </row>
    <row r="27" spans="1:20" ht="14.25" customHeight="1">
      <c r="A27" s="1" t="s">
        <v>84</v>
      </c>
      <c r="B27" s="3"/>
      <c r="C27" s="56">
        <v>0</v>
      </c>
      <c r="D27" s="56">
        <v>0</v>
      </c>
      <c r="E27" s="53">
        <v>-121</v>
      </c>
      <c r="F27" s="56">
        <v>0</v>
      </c>
      <c r="G27" s="56">
        <v>0</v>
      </c>
      <c r="H27" s="53">
        <f>SUM(C27:G27)</f>
        <v>-121</v>
      </c>
      <c r="J27" s="62"/>
      <c r="K27" s="52"/>
      <c r="M27" s="62"/>
      <c r="O27" s="52"/>
      <c r="P27" s="52"/>
      <c r="Q27" s="52"/>
      <c r="R27" s="52"/>
      <c r="S27" s="63"/>
      <c r="T27" s="63"/>
    </row>
    <row r="28" spans="1:20" ht="14.25" customHeight="1">
      <c r="A28" s="1" t="s">
        <v>428</v>
      </c>
      <c r="B28" s="3"/>
      <c r="C28" s="56">
        <v>0</v>
      </c>
      <c r="D28" s="56">
        <v>0</v>
      </c>
      <c r="E28" s="56">
        <v>0</v>
      </c>
      <c r="F28" s="10">
        <f>+'Income St'!F43</f>
        <v>1062</v>
      </c>
      <c r="G28" s="56">
        <v>0</v>
      </c>
      <c r="H28" s="53">
        <f>SUM(C28:G28)</f>
        <v>1062</v>
      </c>
      <c r="J28" s="62"/>
      <c r="K28" s="52"/>
      <c r="M28" s="62"/>
      <c r="O28" s="52"/>
      <c r="P28" s="52"/>
      <c r="Q28" s="52"/>
      <c r="R28" s="52"/>
      <c r="T28" s="63"/>
    </row>
    <row r="29" spans="1:13" s="9" customFormat="1" ht="14.25" customHeight="1" thickBot="1">
      <c r="A29" s="23" t="s">
        <v>88</v>
      </c>
      <c r="B29" s="23"/>
      <c r="C29" s="55">
        <f aca="true" t="shared" si="1" ref="C29:H29">SUM(C26:C28)</f>
        <v>22500</v>
      </c>
      <c r="D29" s="55">
        <f t="shared" si="1"/>
        <v>409</v>
      </c>
      <c r="E29" s="55">
        <f t="shared" si="1"/>
        <v>373</v>
      </c>
      <c r="F29" s="55">
        <f t="shared" si="1"/>
        <v>2454</v>
      </c>
      <c r="G29" s="55">
        <f t="shared" si="1"/>
        <v>0</v>
      </c>
      <c r="H29" s="55">
        <f t="shared" si="1"/>
        <v>25736</v>
      </c>
      <c r="J29" s="90"/>
      <c r="K29" s="91"/>
      <c r="M29" s="90"/>
    </row>
    <row r="30" spans="3:5" ht="12.75" thickTop="1">
      <c r="C30" s="5"/>
      <c r="D30" s="5"/>
      <c r="E30" s="12"/>
    </row>
    <row r="31" spans="3:5" ht="12">
      <c r="C31" s="5"/>
      <c r="D31" s="5"/>
      <c r="E31" s="239"/>
    </row>
    <row r="32" spans="1:8" ht="12">
      <c r="A32" s="287" t="s">
        <v>317</v>
      </c>
      <c r="B32" s="278"/>
      <c r="C32" s="278"/>
      <c r="D32" s="278"/>
      <c r="E32" s="278"/>
      <c r="F32" s="278"/>
      <c r="G32" s="278"/>
      <c r="H32" s="278"/>
    </row>
    <row r="33" spans="1:8" ht="12">
      <c r="A33" s="278"/>
      <c r="B33" s="278"/>
      <c r="C33" s="278"/>
      <c r="D33" s="278"/>
      <c r="E33" s="278"/>
      <c r="F33" s="278"/>
      <c r="G33" s="278"/>
      <c r="H33" s="278"/>
    </row>
    <row r="34" spans="1:8" ht="12">
      <c r="A34" s="278"/>
      <c r="B34" s="278"/>
      <c r="C34" s="278"/>
      <c r="D34" s="278"/>
      <c r="E34" s="278"/>
      <c r="F34" s="278"/>
      <c r="G34" s="278"/>
      <c r="H34" s="278"/>
    </row>
    <row r="35" spans="3:5" ht="12">
      <c r="C35" s="5"/>
      <c r="D35" s="5"/>
      <c r="E35" s="12"/>
    </row>
    <row r="36" spans="3:5" ht="12">
      <c r="C36" s="5"/>
      <c r="D36" s="5"/>
      <c r="E36" s="12"/>
    </row>
    <row r="37" spans="3:5" ht="12">
      <c r="C37" s="5"/>
      <c r="D37" s="5"/>
      <c r="E37" s="12"/>
    </row>
    <row r="38" spans="3:5" ht="12">
      <c r="C38" s="5"/>
      <c r="D38" s="5"/>
      <c r="E38" s="12"/>
    </row>
    <row r="39" spans="3:5" ht="12">
      <c r="C39" s="5"/>
      <c r="D39" s="5"/>
      <c r="E39" s="12"/>
    </row>
    <row r="40" spans="3:5" ht="12">
      <c r="C40" s="5"/>
      <c r="D40" s="5"/>
      <c r="E40" s="12"/>
    </row>
    <row r="41" spans="3:5" ht="12">
      <c r="C41" s="5"/>
      <c r="D41" s="5"/>
      <c r="E41" s="12"/>
    </row>
    <row r="42" spans="3:5" ht="12">
      <c r="C42" s="5"/>
      <c r="D42" s="5"/>
      <c r="E42" s="12"/>
    </row>
    <row r="43" spans="3:5" ht="12">
      <c r="C43" s="5"/>
      <c r="D43" s="5"/>
      <c r="E43" s="12"/>
    </row>
    <row r="44" spans="3:5" ht="12">
      <c r="C44" s="5"/>
      <c r="D44" s="5"/>
      <c r="E44" s="12"/>
    </row>
    <row r="45" spans="3:5" ht="12">
      <c r="C45" s="5"/>
      <c r="D45" s="5"/>
      <c r="E45" s="12"/>
    </row>
    <row r="46" spans="3:5" ht="12">
      <c r="C46" s="5"/>
      <c r="D46" s="5"/>
      <c r="E46" s="12"/>
    </row>
    <row r="47" spans="3:5" ht="12">
      <c r="C47" s="5"/>
      <c r="D47" s="5"/>
      <c r="E47" s="12"/>
    </row>
    <row r="48" spans="3:5" ht="12">
      <c r="C48" s="5"/>
      <c r="D48" s="5"/>
      <c r="E48" s="12"/>
    </row>
    <row r="49" spans="3:5" ht="12">
      <c r="C49" s="5"/>
      <c r="D49" s="5"/>
      <c r="E49" s="12"/>
    </row>
    <row r="50" spans="3:5" ht="12">
      <c r="C50" s="5"/>
      <c r="D50" s="5"/>
      <c r="E50" s="12"/>
    </row>
    <row r="51" spans="3:5" ht="12">
      <c r="C51" s="5"/>
      <c r="D51" s="5"/>
      <c r="E51" s="12"/>
    </row>
    <row r="52" spans="3:5" ht="12">
      <c r="C52" s="5"/>
      <c r="D52" s="5"/>
      <c r="E52" s="12"/>
    </row>
    <row r="53" spans="3:5" ht="12">
      <c r="C53" s="5"/>
      <c r="D53" s="5"/>
      <c r="E53" s="12"/>
    </row>
    <row r="54" spans="3:5" ht="12">
      <c r="C54" s="5"/>
      <c r="D54" s="5"/>
      <c r="E54" s="12"/>
    </row>
    <row r="55" spans="3:5" ht="12">
      <c r="C55" s="5"/>
      <c r="D55" s="5"/>
      <c r="E55" s="12"/>
    </row>
    <row r="56" spans="3:5" ht="12">
      <c r="C56" s="5"/>
      <c r="D56" s="5"/>
      <c r="E56" s="12"/>
    </row>
    <row r="57" spans="3:5" ht="12">
      <c r="C57" s="5"/>
      <c r="D57" s="5"/>
      <c r="E57" s="12"/>
    </row>
    <row r="58" spans="3:5" ht="12">
      <c r="C58" s="5"/>
      <c r="D58" s="5"/>
      <c r="E58" s="12"/>
    </row>
    <row r="59" spans="3:5" ht="12">
      <c r="C59" s="5"/>
      <c r="D59" s="5"/>
      <c r="E59" s="12"/>
    </row>
    <row r="60" spans="3:5" ht="12">
      <c r="C60" s="5"/>
      <c r="D60" s="5"/>
      <c r="E60" s="12"/>
    </row>
    <row r="61" spans="3:5" ht="12">
      <c r="C61" s="5"/>
      <c r="D61" s="5"/>
      <c r="E61" s="12"/>
    </row>
    <row r="62" spans="3:5" ht="12">
      <c r="C62" s="5"/>
      <c r="D62" s="5"/>
      <c r="E62" s="12"/>
    </row>
    <row r="63" spans="3:5" ht="12">
      <c r="C63" s="5"/>
      <c r="D63" s="5"/>
      <c r="E63" s="12"/>
    </row>
    <row r="64" spans="3:5" ht="12">
      <c r="C64" s="5"/>
      <c r="D64" s="5"/>
      <c r="E64" s="12"/>
    </row>
    <row r="65" spans="3:5" ht="12">
      <c r="C65" s="5"/>
      <c r="D65" s="5"/>
      <c r="E65" s="12"/>
    </row>
    <row r="66" spans="3:5" ht="12">
      <c r="C66" s="5"/>
      <c r="D66" s="5"/>
      <c r="E66" s="12"/>
    </row>
    <row r="67" spans="3:5" ht="12">
      <c r="C67" s="5"/>
      <c r="D67" s="5"/>
      <c r="E67" s="12"/>
    </row>
    <row r="68" spans="3:5" ht="12">
      <c r="C68" s="5"/>
      <c r="D68" s="5"/>
      <c r="E68" s="12"/>
    </row>
    <row r="69" spans="3:5" ht="12">
      <c r="C69" s="5"/>
      <c r="D69" s="5"/>
      <c r="E69" s="12"/>
    </row>
    <row r="70" spans="3:5" ht="12">
      <c r="C70" s="5"/>
      <c r="D70" s="5"/>
      <c r="E70" s="12"/>
    </row>
    <row r="71" spans="3:5" ht="12">
      <c r="C71" s="5"/>
      <c r="D71" s="5"/>
      <c r="E71" s="12"/>
    </row>
    <row r="72" spans="3:5" ht="12">
      <c r="C72" s="5"/>
      <c r="D72" s="5"/>
      <c r="E72" s="12"/>
    </row>
    <row r="73" spans="3:5" ht="12">
      <c r="C73" s="5"/>
      <c r="D73" s="5"/>
      <c r="E73" s="12"/>
    </row>
    <row r="74" spans="3:5" ht="12">
      <c r="C74" s="5"/>
      <c r="D74" s="5"/>
      <c r="E74" s="12"/>
    </row>
    <row r="75" spans="3:5" ht="12">
      <c r="C75" s="5"/>
      <c r="D75" s="5"/>
      <c r="E75" s="12"/>
    </row>
    <row r="76" spans="3:5" ht="12">
      <c r="C76" s="5"/>
      <c r="D76" s="5"/>
      <c r="E76" s="12"/>
    </row>
    <row r="77" spans="3:5" ht="12">
      <c r="C77" s="5"/>
      <c r="D77" s="5"/>
      <c r="E77" s="12"/>
    </row>
    <row r="78" spans="3:5" ht="12">
      <c r="C78" s="5"/>
      <c r="D78" s="5"/>
      <c r="E78" s="12"/>
    </row>
    <row r="79" spans="3:5" ht="12">
      <c r="C79" s="5"/>
      <c r="D79" s="5"/>
      <c r="E79" s="12"/>
    </row>
    <row r="80" spans="3:5" ht="12">
      <c r="C80" s="5"/>
      <c r="D80" s="5"/>
      <c r="E80" s="12"/>
    </row>
    <row r="81" spans="3:5" ht="12">
      <c r="C81" s="5"/>
      <c r="D81" s="5"/>
      <c r="E81" s="12"/>
    </row>
    <row r="82" spans="3:5" ht="12">
      <c r="C82" s="5"/>
      <c r="D82" s="5"/>
      <c r="E82" s="12"/>
    </row>
    <row r="83" spans="3:5" ht="12">
      <c r="C83" s="5"/>
      <c r="D83" s="5"/>
      <c r="E83" s="12"/>
    </row>
    <row r="84" spans="3:5" ht="12">
      <c r="C84" s="5"/>
      <c r="D84" s="5"/>
      <c r="E84" s="12"/>
    </row>
    <row r="85" spans="3:5" ht="12">
      <c r="C85" s="5"/>
      <c r="D85" s="5"/>
      <c r="E85" s="12"/>
    </row>
    <row r="86" spans="3:5" ht="12">
      <c r="C86" s="5"/>
      <c r="D86" s="5"/>
      <c r="E86" s="12"/>
    </row>
    <row r="87" spans="3:5" ht="12">
      <c r="C87" s="5"/>
      <c r="D87" s="5"/>
      <c r="E87" s="12"/>
    </row>
    <row r="88" spans="3:5" ht="12">
      <c r="C88" s="5"/>
      <c r="D88" s="5"/>
      <c r="E88" s="12"/>
    </row>
    <row r="89" spans="3:5" ht="12">
      <c r="C89" s="5"/>
      <c r="D89" s="5"/>
      <c r="E89" s="12"/>
    </row>
    <row r="90" spans="3:5" ht="12">
      <c r="C90" s="5"/>
      <c r="D90" s="5"/>
      <c r="E90" s="12"/>
    </row>
    <row r="91" spans="3:5" ht="12">
      <c r="C91" s="5"/>
      <c r="D91" s="5"/>
      <c r="E91" s="12"/>
    </row>
    <row r="92" spans="3:5" ht="12">
      <c r="C92" s="5"/>
      <c r="D92" s="5"/>
      <c r="E92" s="12"/>
    </row>
    <row r="93" spans="3:5" ht="12">
      <c r="C93" s="5"/>
      <c r="D93" s="5"/>
      <c r="E93" s="12"/>
    </row>
    <row r="94" spans="3:5" ht="12">
      <c r="C94" s="5"/>
      <c r="D94" s="5"/>
      <c r="E94" s="12"/>
    </row>
    <row r="95" spans="3:5" ht="12">
      <c r="C95" s="5"/>
      <c r="D95" s="5"/>
      <c r="E95" s="12"/>
    </row>
    <row r="96" spans="3:5" ht="12">
      <c r="C96" s="5"/>
      <c r="D96" s="5"/>
      <c r="E96" s="12"/>
    </row>
    <row r="97" spans="3:5" ht="12">
      <c r="C97" s="5"/>
      <c r="D97" s="5"/>
      <c r="E97" s="12"/>
    </row>
    <row r="98" spans="3:5" ht="12">
      <c r="C98" s="5"/>
      <c r="D98" s="5"/>
      <c r="E98" s="12"/>
    </row>
    <row r="99" spans="3:5" ht="12">
      <c r="C99" s="5"/>
      <c r="D99" s="5"/>
      <c r="E99" s="12"/>
    </row>
    <row r="100" spans="3:5" ht="12">
      <c r="C100" s="5"/>
      <c r="D100" s="5"/>
      <c r="E100" s="12"/>
    </row>
    <row r="101" spans="3:5" ht="12">
      <c r="C101" s="5"/>
      <c r="D101" s="5"/>
      <c r="E101" s="12"/>
    </row>
    <row r="102" spans="3:5" ht="12">
      <c r="C102" s="5"/>
      <c r="D102" s="5"/>
      <c r="E102" s="12"/>
    </row>
    <row r="103" spans="3:5" ht="12">
      <c r="C103" s="5"/>
      <c r="D103" s="5"/>
      <c r="E103" s="12"/>
    </row>
    <row r="104" spans="3:5" ht="12">
      <c r="C104" s="5"/>
      <c r="D104" s="5"/>
      <c r="E104" s="12"/>
    </row>
    <row r="105" spans="3:5" ht="12">
      <c r="C105" s="5"/>
      <c r="D105" s="5"/>
      <c r="E105" s="12"/>
    </row>
    <row r="106" spans="3:5" ht="12">
      <c r="C106" s="5"/>
      <c r="D106" s="5"/>
      <c r="E106" s="12"/>
    </row>
    <row r="107" spans="3:5" ht="12">
      <c r="C107" s="5"/>
      <c r="D107" s="5"/>
      <c r="E107" s="12"/>
    </row>
    <row r="108" spans="3:5" ht="12">
      <c r="C108" s="5"/>
      <c r="D108" s="5"/>
      <c r="E108" s="12"/>
    </row>
    <row r="109" spans="3:5" ht="12">
      <c r="C109" s="5"/>
      <c r="D109" s="5"/>
      <c r="E109" s="12"/>
    </row>
    <row r="110" spans="3:5" ht="12">
      <c r="C110" s="5"/>
      <c r="D110" s="5"/>
      <c r="E110" s="12"/>
    </row>
    <row r="111" spans="3:5" ht="12">
      <c r="C111" s="5"/>
      <c r="D111" s="5"/>
      <c r="E111" s="12"/>
    </row>
    <row r="112" spans="3:5" ht="12">
      <c r="C112" s="5"/>
      <c r="D112" s="5"/>
      <c r="E112" s="12"/>
    </row>
    <row r="113" spans="3:5" ht="12">
      <c r="C113" s="5"/>
      <c r="D113" s="5"/>
      <c r="E113" s="12"/>
    </row>
    <row r="114" spans="3:5" ht="12">
      <c r="C114" s="5"/>
      <c r="D114" s="5"/>
      <c r="E114" s="12"/>
    </row>
    <row r="115" spans="3:5" ht="12">
      <c r="C115" s="5"/>
      <c r="D115" s="5"/>
      <c r="E115" s="12"/>
    </row>
    <row r="116" spans="3:5" ht="12">
      <c r="C116" s="5"/>
      <c r="D116" s="5"/>
      <c r="E116" s="12"/>
    </row>
    <row r="117" spans="3:5" ht="12">
      <c r="C117" s="5"/>
      <c r="D117" s="5"/>
      <c r="E117" s="12"/>
    </row>
    <row r="118" spans="3:5" ht="12">
      <c r="C118" s="5"/>
      <c r="D118" s="5"/>
      <c r="E118" s="12"/>
    </row>
    <row r="119" spans="3:5" ht="12">
      <c r="C119" s="5"/>
      <c r="D119" s="5"/>
      <c r="E119" s="12"/>
    </row>
    <row r="120" spans="3:5" ht="12">
      <c r="C120" s="5"/>
      <c r="D120" s="5"/>
      <c r="E120" s="12"/>
    </row>
    <row r="121" spans="3:5" ht="12">
      <c r="C121" s="5"/>
      <c r="D121" s="5"/>
      <c r="E121" s="12"/>
    </row>
    <row r="122" spans="3:5" ht="12">
      <c r="C122" s="5"/>
      <c r="D122" s="5"/>
      <c r="E122" s="12"/>
    </row>
    <row r="123" spans="3:5" ht="12">
      <c r="C123" s="5"/>
      <c r="D123" s="5"/>
      <c r="E123" s="12"/>
    </row>
    <row r="124" spans="3:5" ht="12">
      <c r="C124" s="5"/>
      <c r="D124" s="5"/>
      <c r="E124" s="12"/>
    </row>
    <row r="125" spans="3:5" ht="12">
      <c r="C125" s="5"/>
      <c r="D125" s="5"/>
      <c r="E125" s="12"/>
    </row>
    <row r="126" spans="3:5" ht="12">
      <c r="C126" s="5"/>
      <c r="D126" s="5"/>
      <c r="E126" s="12"/>
    </row>
    <row r="127" spans="3:5" ht="12">
      <c r="C127" s="5"/>
      <c r="D127" s="5"/>
      <c r="E127" s="12"/>
    </row>
    <row r="128" spans="3:5" ht="12">
      <c r="C128" s="5"/>
      <c r="D128" s="5"/>
      <c r="E128" s="12"/>
    </row>
    <row r="129" spans="3:5" ht="12">
      <c r="C129" s="5"/>
      <c r="D129" s="5"/>
      <c r="E129" s="12"/>
    </row>
    <row r="130" spans="3:5" ht="12">
      <c r="C130" s="5"/>
      <c r="D130" s="5"/>
      <c r="E130" s="12"/>
    </row>
    <row r="131" spans="3:5" ht="12">
      <c r="C131" s="5"/>
      <c r="D131" s="5"/>
      <c r="E131" s="12"/>
    </row>
    <row r="132" spans="3:5" ht="12">
      <c r="C132" s="5"/>
      <c r="D132" s="5"/>
      <c r="E132" s="12"/>
    </row>
    <row r="133" spans="3:5" ht="12">
      <c r="C133" s="5"/>
      <c r="D133" s="5"/>
      <c r="E133" s="12"/>
    </row>
    <row r="134" spans="3:5" ht="12">
      <c r="C134" s="5"/>
      <c r="D134" s="5"/>
      <c r="E134" s="12"/>
    </row>
    <row r="135" spans="3:5" ht="12">
      <c r="C135" s="5"/>
      <c r="D135" s="5"/>
      <c r="E135" s="12"/>
    </row>
    <row r="136" spans="3:5" ht="12">
      <c r="C136" s="5"/>
      <c r="D136" s="5"/>
      <c r="E136" s="12"/>
    </row>
    <row r="137" spans="3:5" ht="12">
      <c r="C137" s="5"/>
      <c r="D137" s="5"/>
      <c r="E137" s="12"/>
    </row>
    <row r="138" spans="3:5" ht="12">
      <c r="C138" s="5"/>
      <c r="D138" s="5"/>
      <c r="E138" s="12"/>
    </row>
    <row r="139" spans="3:5" ht="12">
      <c r="C139" s="5"/>
      <c r="D139" s="5"/>
      <c r="E139" s="12"/>
    </row>
    <row r="140" spans="3:5" ht="12">
      <c r="C140" s="5"/>
      <c r="D140" s="5"/>
      <c r="E140" s="12"/>
    </row>
    <row r="141" spans="3:5" ht="12">
      <c r="C141" s="5"/>
      <c r="D141" s="5"/>
      <c r="E141" s="12"/>
    </row>
    <row r="142" spans="3:5" ht="12">
      <c r="C142" s="5"/>
      <c r="D142" s="5"/>
      <c r="E142" s="12"/>
    </row>
    <row r="143" spans="3:5" ht="12">
      <c r="C143" s="5"/>
      <c r="D143" s="5"/>
      <c r="E143" s="12"/>
    </row>
    <row r="144" spans="3:5" ht="12">
      <c r="C144" s="5"/>
      <c r="D144" s="5"/>
      <c r="E144" s="12"/>
    </row>
    <row r="145" spans="3:5" ht="12">
      <c r="C145" s="5"/>
      <c r="D145" s="5"/>
      <c r="E145" s="12"/>
    </row>
    <row r="146" spans="3:5" ht="12">
      <c r="C146" s="5"/>
      <c r="D146" s="5"/>
      <c r="E146" s="12"/>
    </row>
    <row r="147" spans="3:5" ht="12">
      <c r="C147" s="5"/>
      <c r="D147" s="5"/>
      <c r="E147" s="12"/>
    </row>
    <row r="148" spans="3:5" ht="12">
      <c r="C148" s="5"/>
      <c r="D148" s="5"/>
      <c r="E148" s="12"/>
    </row>
    <row r="149" spans="3:5" ht="12">
      <c r="C149" s="5"/>
      <c r="D149" s="5"/>
      <c r="E149" s="12"/>
    </row>
    <row r="150" spans="3:5" ht="12">
      <c r="C150" s="5"/>
      <c r="D150" s="5"/>
      <c r="E150" s="12"/>
    </row>
    <row r="151" spans="3:5" ht="12">
      <c r="C151" s="5"/>
      <c r="D151" s="5"/>
      <c r="E151" s="12"/>
    </row>
    <row r="152" spans="3:5" ht="12">
      <c r="C152" s="5"/>
      <c r="D152" s="5"/>
      <c r="E152" s="12"/>
    </row>
    <row r="153" spans="3:5" ht="12">
      <c r="C153" s="5"/>
      <c r="D153" s="5"/>
      <c r="E153" s="12"/>
    </row>
    <row r="154" spans="3:5" ht="12">
      <c r="C154" s="5"/>
      <c r="D154" s="5"/>
      <c r="E154" s="12"/>
    </row>
    <row r="155" spans="3:5" ht="12">
      <c r="C155" s="5"/>
      <c r="D155" s="5"/>
      <c r="E155" s="12"/>
    </row>
    <row r="156" spans="3:5" ht="12">
      <c r="C156" s="5"/>
      <c r="D156" s="5"/>
      <c r="E156" s="12"/>
    </row>
    <row r="157" spans="3:5" ht="12">
      <c r="C157" s="5"/>
      <c r="D157" s="5"/>
      <c r="E157" s="12"/>
    </row>
    <row r="158" spans="3:5" ht="12">
      <c r="C158" s="5"/>
      <c r="D158" s="5"/>
      <c r="E158" s="12"/>
    </row>
    <row r="159" spans="3:5" ht="12">
      <c r="C159" s="5"/>
      <c r="D159" s="5"/>
      <c r="E159" s="12"/>
    </row>
    <row r="160" spans="3:5" ht="12">
      <c r="C160" s="5"/>
      <c r="D160" s="5"/>
      <c r="E160" s="12"/>
    </row>
    <row r="161" spans="3:5" ht="12">
      <c r="C161" s="5"/>
      <c r="D161" s="5"/>
      <c r="E161" s="12"/>
    </row>
    <row r="162" spans="3:5" ht="12">
      <c r="C162" s="5"/>
      <c r="D162" s="5"/>
      <c r="E162" s="12"/>
    </row>
    <row r="163" spans="3:5" ht="12">
      <c r="C163" s="5"/>
      <c r="D163" s="5"/>
      <c r="E163" s="12"/>
    </row>
    <row r="164" spans="3:5" ht="12">
      <c r="C164" s="5"/>
      <c r="D164" s="5"/>
      <c r="E164" s="12"/>
    </row>
    <row r="165" spans="3:5" ht="12">
      <c r="C165" s="5"/>
      <c r="D165" s="5"/>
      <c r="E165" s="12"/>
    </row>
    <row r="166" spans="3:5" ht="12">
      <c r="C166" s="5"/>
      <c r="D166" s="5"/>
      <c r="E166" s="12"/>
    </row>
    <row r="167" spans="3:5" ht="12">
      <c r="C167" s="5"/>
      <c r="D167" s="5"/>
      <c r="E167" s="12"/>
    </row>
    <row r="168" spans="3:5" ht="12">
      <c r="C168" s="5"/>
      <c r="D168" s="5"/>
      <c r="E168" s="12"/>
    </row>
    <row r="169" spans="3:5" ht="12">
      <c r="C169" s="5"/>
      <c r="D169" s="5"/>
      <c r="E169" s="12"/>
    </row>
    <row r="170" spans="3:5" ht="12">
      <c r="C170" s="5"/>
      <c r="D170" s="5"/>
      <c r="E170" s="12"/>
    </row>
    <row r="171" spans="3:5" ht="12">
      <c r="C171" s="5"/>
      <c r="D171" s="5"/>
      <c r="E171" s="12"/>
    </row>
    <row r="172" spans="3:5" ht="12">
      <c r="C172" s="5"/>
      <c r="D172" s="5"/>
      <c r="E172" s="12"/>
    </row>
    <row r="173" spans="3:5" ht="12">
      <c r="C173" s="5"/>
      <c r="D173" s="5"/>
      <c r="E173" s="12"/>
    </row>
    <row r="174" spans="3:5" ht="12">
      <c r="C174" s="5"/>
      <c r="D174" s="5"/>
      <c r="E174" s="12"/>
    </row>
    <row r="175" spans="3:5" ht="12">
      <c r="C175" s="5"/>
      <c r="D175" s="5"/>
      <c r="E175" s="12"/>
    </row>
    <row r="176" spans="3:5" ht="12">
      <c r="C176" s="5"/>
      <c r="D176" s="5"/>
      <c r="E176" s="12"/>
    </row>
    <row r="177" spans="3:5" ht="12">
      <c r="C177" s="5"/>
      <c r="D177" s="5"/>
      <c r="E177" s="12"/>
    </row>
    <row r="178" spans="3:5" ht="12">
      <c r="C178" s="5"/>
      <c r="D178" s="5"/>
      <c r="E178" s="12"/>
    </row>
    <row r="179" spans="3:5" ht="12">
      <c r="C179" s="5"/>
      <c r="D179" s="5"/>
      <c r="E179" s="12"/>
    </row>
    <row r="180" spans="3:5" ht="12">
      <c r="C180" s="5"/>
      <c r="D180" s="5"/>
      <c r="E180" s="12"/>
    </row>
    <row r="181" spans="3:5" ht="12">
      <c r="C181" s="5"/>
      <c r="D181" s="5"/>
      <c r="E181" s="12"/>
    </row>
    <row r="182" spans="3:5" ht="12">
      <c r="C182" s="5"/>
      <c r="D182" s="5"/>
      <c r="E182" s="12"/>
    </row>
    <row r="183" spans="3:5" ht="12">
      <c r="C183" s="5"/>
      <c r="D183" s="5"/>
      <c r="E183" s="12"/>
    </row>
    <row r="184" spans="3:5" ht="12">
      <c r="C184" s="5"/>
      <c r="D184" s="5"/>
      <c r="E184" s="12"/>
    </row>
    <row r="185" spans="3:5" ht="12">
      <c r="C185" s="5"/>
      <c r="D185" s="5"/>
      <c r="E185" s="12"/>
    </row>
    <row r="186" spans="3:5" ht="12">
      <c r="C186" s="5"/>
      <c r="D186" s="5"/>
      <c r="E186" s="12"/>
    </row>
    <row r="187" spans="3:5" ht="12">
      <c r="C187" s="5"/>
      <c r="D187" s="5"/>
      <c r="E187" s="12"/>
    </row>
    <row r="188" spans="3:5" ht="12">
      <c r="C188" s="5"/>
      <c r="D188" s="5"/>
      <c r="E188" s="12"/>
    </row>
    <row r="189" spans="3:5" ht="12">
      <c r="C189" s="5"/>
      <c r="D189" s="5"/>
      <c r="E189" s="12"/>
    </row>
    <row r="190" spans="3:5" ht="12">
      <c r="C190" s="5"/>
      <c r="D190" s="5"/>
      <c r="E190" s="12"/>
    </row>
    <row r="191" spans="3:5" ht="12">
      <c r="C191" s="5"/>
      <c r="D191" s="5"/>
      <c r="E191" s="12"/>
    </row>
    <row r="192" spans="3:5" ht="12">
      <c r="C192" s="5"/>
      <c r="D192" s="5"/>
      <c r="E192" s="12"/>
    </row>
    <row r="193" spans="3:5" ht="12">
      <c r="C193" s="5"/>
      <c r="D193" s="5"/>
      <c r="E193" s="12"/>
    </row>
    <row r="194" spans="3:5" ht="12">
      <c r="C194" s="5"/>
      <c r="D194" s="5"/>
      <c r="E194" s="12"/>
    </row>
    <row r="195" spans="3:5" ht="12">
      <c r="C195" s="5"/>
      <c r="D195" s="5"/>
      <c r="E195" s="12"/>
    </row>
    <row r="196" spans="3:5" ht="12">
      <c r="C196" s="5"/>
      <c r="D196" s="5"/>
      <c r="E196" s="12"/>
    </row>
    <row r="197" spans="3:5" ht="12">
      <c r="C197" s="5"/>
      <c r="D197" s="5"/>
      <c r="E197" s="12"/>
    </row>
    <row r="198" spans="3:5" ht="12">
      <c r="C198" s="5"/>
      <c r="D198" s="5"/>
      <c r="E198" s="12"/>
    </row>
    <row r="199" spans="3:5" ht="12">
      <c r="C199" s="5"/>
      <c r="D199" s="5"/>
      <c r="E199" s="12"/>
    </row>
    <row r="200" spans="3:5" ht="12">
      <c r="C200" s="5"/>
      <c r="D200" s="5"/>
      <c r="E200" s="12"/>
    </row>
    <row r="201" spans="3:5" ht="12">
      <c r="C201" s="5"/>
      <c r="D201" s="5"/>
      <c r="E201" s="12"/>
    </row>
    <row r="202" spans="3:5" ht="12">
      <c r="C202" s="5"/>
      <c r="D202" s="5"/>
      <c r="E202" s="12"/>
    </row>
    <row r="203" spans="3:5" ht="12">
      <c r="C203" s="5"/>
      <c r="D203" s="5"/>
      <c r="E203" s="12"/>
    </row>
    <row r="204" spans="3:5" ht="12">
      <c r="C204" s="5"/>
      <c r="D204" s="5"/>
      <c r="E204" s="12"/>
    </row>
    <row r="205" spans="3:5" ht="12">
      <c r="C205" s="5"/>
      <c r="D205" s="5"/>
      <c r="E205" s="12"/>
    </row>
    <row r="206" spans="3:5" ht="12">
      <c r="C206" s="5"/>
      <c r="D206" s="5"/>
      <c r="E206" s="12"/>
    </row>
    <row r="207" spans="3:5" ht="12">
      <c r="C207" s="5"/>
      <c r="D207" s="5"/>
      <c r="E207" s="12"/>
    </row>
    <row r="208" spans="3:5" ht="12">
      <c r="C208" s="5"/>
      <c r="D208" s="5"/>
      <c r="E208" s="12"/>
    </row>
    <row r="209" spans="3:5" ht="12">
      <c r="C209" s="5"/>
      <c r="D209" s="5"/>
      <c r="E209" s="12"/>
    </row>
    <row r="210" spans="3:5" ht="12">
      <c r="C210" s="5"/>
      <c r="D210" s="5"/>
      <c r="E210" s="12"/>
    </row>
    <row r="211" spans="3:5" ht="12">
      <c r="C211" s="5"/>
      <c r="D211" s="5"/>
      <c r="E211" s="12"/>
    </row>
    <row r="212" spans="3:5" ht="12">
      <c r="C212" s="5"/>
      <c r="D212" s="5"/>
      <c r="E212" s="12"/>
    </row>
    <row r="213" spans="3:5" ht="12">
      <c r="C213" s="5"/>
      <c r="D213" s="5"/>
      <c r="E213" s="12"/>
    </row>
    <row r="214" spans="3:5" ht="12">
      <c r="C214" s="5"/>
      <c r="D214" s="5"/>
      <c r="E214" s="12"/>
    </row>
    <row r="215" spans="3:5" ht="12">
      <c r="C215" s="5"/>
      <c r="D215" s="5"/>
      <c r="E215" s="12"/>
    </row>
    <row r="216" spans="3:5" ht="12">
      <c r="C216" s="5"/>
      <c r="D216" s="5"/>
      <c r="E216" s="12"/>
    </row>
    <row r="217" spans="3:5" ht="12">
      <c r="C217" s="5"/>
      <c r="D217" s="5"/>
      <c r="E217" s="12"/>
    </row>
    <row r="218" spans="3:5" ht="12">
      <c r="C218" s="5"/>
      <c r="D218" s="5"/>
      <c r="E218" s="12"/>
    </row>
    <row r="219" spans="3:5" ht="12">
      <c r="C219" s="5"/>
      <c r="D219" s="5"/>
      <c r="E219" s="12"/>
    </row>
    <row r="220" spans="3:5" ht="12">
      <c r="C220" s="5"/>
      <c r="D220" s="5"/>
      <c r="E220" s="12"/>
    </row>
    <row r="221" spans="3:5" ht="12">
      <c r="C221" s="5"/>
      <c r="D221" s="5"/>
      <c r="E221" s="12"/>
    </row>
    <row r="222" spans="3:5" ht="12">
      <c r="C222" s="5"/>
      <c r="D222" s="5"/>
      <c r="E222" s="12"/>
    </row>
    <row r="223" spans="3:5" ht="12">
      <c r="C223" s="5"/>
      <c r="D223" s="5"/>
      <c r="E223" s="12"/>
    </row>
    <row r="224" spans="3:5" ht="12">
      <c r="C224" s="5"/>
      <c r="D224" s="5"/>
      <c r="E224" s="12"/>
    </row>
    <row r="225" spans="3:5" ht="12">
      <c r="C225" s="5"/>
      <c r="D225" s="5"/>
      <c r="E225" s="12"/>
    </row>
    <row r="226" spans="3:5" ht="12">
      <c r="C226" s="5"/>
      <c r="D226" s="5"/>
      <c r="E226" s="12"/>
    </row>
    <row r="227" spans="3:5" ht="12">
      <c r="C227" s="5"/>
      <c r="D227" s="5"/>
      <c r="E227" s="12"/>
    </row>
    <row r="228" spans="3:5" ht="12">
      <c r="C228" s="5"/>
      <c r="D228" s="5"/>
      <c r="E228" s="12"/>
    </row>
    <row r="229" spans="3:5" ht="12">
      <c r="C229" s="5"/>
      <c r="D229" s="5"/>
      <c r="E229" s="12"/>
    </row>
    <row r="230" spans="3:5" ht="12">
      <c r="C230" s="5"/>
      <c r="D230" s="5"/>
      <c r="E230" s="12"/>
    </row>
    <row r="231" spans="3:5" ht="12">
      <c r="C231" s="5"/>
      <c r="D231" s="5"/>
      <c r="E231" s="12"/>
    </row>
    <row r="232" spans="3:5" ht="12">
      <c r="C232" s="5"/>
      <c r="D232" s="5"/>
      <c r="E232" s="12"/>
    </row>
    <row r="233" spans="3:5" ht="12">
      <c r="C233" s="5"/>
      <c r="D233" s="5"/>
      <c r="E233" s="12"/>
    </row>
    <row r="234" spans="3:5" ht="12">
      <c r="C234" s="5"/>
      <c r="D234" s="5"/>
      <c r="E234" s="12"/>
    </row>
    <row r="235" spans="3:5" ht="12">
      <c r="C235" s="5"/>
      <c r="D235" s="5"/>
      <c r="E235" s="12"/>
    </row>
    <row r="236" spans="3:5" ht="12">
      <c r="C236" s="5"/>
      <c r="D236" s="5"/>
      <c r="E236" s="12"/>
    </row>
    <row r="237" spans="3:5" ht="12">
      <c r="C237" s="5"/>
      <c r="D237" s="5"/>
      <c r="E237" s="12"/>
    </row>
    <row r="238" spans="3:5" ht="12">
      <c r="C238" s="5"/>
      <c r="D238" s="5"/>
      <c r="E238" s="12"/>
    </row>
    <row r="239" spans="3:5" ht="12">
      <c r="C239" s="5"/>
      <c r="D239" s="5"/>
      <c r="E239" s="12"/>
    </row>
    <row r="240" spans="3:5" ht="12">
      <c r="C240" s="5"/>
      <c r="D240" s="5"/>
      <c r="E240" s="12"/>
    </row>
    <row r="241" spans="3:5" ht="12">
      <c r="C241" s="5"/>
      <c r="D241" s="5"/>
      <c r="E241" s="12"/>
    </row>
    <row r="242" ht="12">
      <c r="E242" s="12"/>
    </row>
    <row r="243" ht="12">
      <c r="E243" s="12"/>
    </row>
    <row r="244" ht="12">
      <c r="E244" s="12"/>
    </row>
    <row r="245" ht="12">
      <c r="E245" s="12"/>
    </row>
    <row r="246" ht="12">
      <c r="E246" s="12"/>
    </row>
    <row r="247" ht="12">
      <c r="E247" s="12"/>
    </row>
    <row r="248" ht="12">
      <c r="E248" s="12"/>
    </row>
    <row r="249" ht="12">
      <c r="E249" s="12"/>
    </row>
    <row r="250" ht="12">
      <c r="E250" s="12"/>
    </row>
    <row r="251" ht="12">
      <c r="E251" s="12"/>
    </row>
    <row r="252" ht="12">
      <c r="E252" s="12"/>
    </row>
    <row r="253" ht="12">
      <c r="E253" s="12"/>
    </row>
    <row r="254" ht="12">
      <c r="E254" s="12"/>
    </row>
    <row r="255" ht="12">
      <c r="E255" s="12"/>
    </row>
    <row r="256" ht="12">
      <c r="E256" s="12"/>
    </row>
    <row r="257" ht="12">
      <c r="E257" s="12"/>
    </row>
    <row r="258" ht="12">
      <c r="E258" s="12"/>
    </row>
    <row r="259" ht="12">
      <c r="E259" s="12"/>
    </row>
    <row r="260" ht="12">
      <c r="E260" s="12"/>
    </row>
    <row r="261" ht="12">
      <c r="E261" s="12"/>
    </row>
    <row r="262" ht="12">
      <c r="E262" s="12"/>
    </row>
    <row r="263" ht="12">
      <c r="E263" s="12"/>
    </row>
    <row r="264" ht="12">
      <c r="E264" s="12"/>
    </row>
    <row r="265" ht="12">
      <c r="E265" s="12"/>
    </row>
    <row r="266" ht="12">
      <c r="E266" s="12"/>
    </row>
    <row r="267" ht="12">
      <c r="E267" s="12"/>
    </row>
    <row r="268" ht="12">
      <c r="E268" s="12"/>
    </row>
    <row r="269" ht="12">
      <c r="E269" s="12"/>
    </row>
    <row r="270" ht="12">
      <c r="E270" s="12"/>
    </row>
    <row r="271" ht="12">
      <c r="E271" s="12"/>
    </row>
    <row r="272" ht="12">
      <c r="E272" s="12"/>
    </row>
    <row r="273" ht="12">
      <c r="E273" s="12"/>
    </row>
    <row r="274" ht="12">
      <c r="E274" s="12"/>
    </row>
    <row r="275" ht="12">
      <c r="E275" s="12"/>
    </row>
    <row r="276" ht="12">
      <c r="E276" s="12"/>
    </row>
    <row r="277" ht="12">
      <c r="E277" s="12"/>
    </row>
    <row r="278" ht="12">
      <c r="E278" s="12"/>
    </row>
    <row r="279" ht="12">
      <c r="E279" s="12"/>
    </row>
    <row r="280" ht="12">
      <c r="E280" s="12"/>
    </row>
    <row r="281" ht="12">
      <c r="E281" s="12"/>
    </row>
    <row r="282" ht="12">
      <c r="E282" s="12"/>
    </row>
    <row r="283" ht="12">
      <c r="E283" s="12"/>
    </row>
    <row r="284" ht="12">
      <c r="E284" s="12"/>
    </row>
    <row r="285" ht="12">
      <c r="E285" s="12"/>
    </row>
    <row r="286" ht="12">
      <c r="E286" s="12"/>
    </row>
    <row r="287" ht="12">
      <c r="E287" s="12"/>
    </row>
    <row r="288" ht="12">
      <c r="E288" s="12"/>
    </row>
    <row r="289" ht="12">
      <c r="E289" s="12"/>
    </row>
    <row r="290" ht="12">
      <c r="E290" s="12"/>
    </row>
    <row r="291" ht="12">
      <c r="E291" s="12"/>
    </row>
    <row r="292" ht="12">
      <c r="E292" s="12"/>
    </row>
    <row r="293" ht="12">
      <c r="E293" s="12"/>
    </row>
    <row r="294" ht="12">
      <c r="E294" s="12"/>
    </row>
    <row r="295" ht="12">
      <c r="E295" s="12"/>
    </row>
    <row r="296" ht="12">
      <c r="E296" s="12"/>
    </row>
    <row r="297" ht="12">
      <c r="E297" s="12"/>
    </row>
    <row r="298" ht="12">
      <c r="E298" s="12"/>
    </row>
    <row r="299" ht="12">
      <c r="E299" s="12"/>
    </row>
    <row r="300" ht="12">
      <c r="E300" s="12"/>
    </row>
    <row r="301" ht="12">
      <c r="E301" s="12"/>
    </row>
    <row r="302" ht="12">
      <c r="E302" s="12"/>
    </row>
    <row r="303" ht="12">
      <c r="E303" s="12"/>
    </row>
    <row r="304" ht="12">
      <c r="E304" s="12"/>
    </row>
    <row r="305" ht="12">
      <c r="E305" s="12"/>
    </row>
    <row r="306" ht="12">
      <c r="E306" s="12"/>
    </row>
    <row r="307" ht="12">
      <c r="E307" s="12"/>
    </row>
    <row r="308" ht="12">
      <c r="E308" s="12"/>
    </row>
    <row r="309" ht="12">
      <c r="E309" s="12"/>
    </row>
    <row r="310" ht="12">
      <c r="E310" s="12"/>
    </row>
    <row r="311" ht="12">
      <c r="E311" s="12"/>
    </row>
    <row r="312" ht="12">
      <c r="E312" s="12"/>
    </row>
    <row r="313" ht="12">
      <c r="E313" s="12"/>
    </row>
    <row r="314" ht="12">
      <c r="E314" s="12"/>
    </row>
    <row r="315" ht="12">
      <c r="E315" s="12"/>
    </row>
    <row r="316" ht="12">
      <c r="E316" s="12"/>
    </row>
    <row r="317" ht="12">
      <c r="E317" s="12"/>
    </row>
    <row r="318" ht="12">
      <c r="E318" s="12"/>
    </row>
    <row r="319" ht="12">
      <c r="E319" s="12"/>
    </row>
    <row r="320" ht="12">
      <c r="E320" s="12"/>
    </row>
    <row r="321" ht="12">
      <c r="E321" s="12"/>
    </row>
    <row r="322" ht="12">
      <c r="E322" s="12"/>
    </row>
    <row r="323" ht="12">
      <c r="E323" s="12"/>
    </row>
    <row r="324" ht="12">
      <c r="E324" s="12"/>
    </row>
    <row r="325" ht="12">
      <c r="E325" s="12"/>
    </row>
    <row r="326" ht="12">
      <c r="E326" s="12"/>
    </row>
    <row r="327" ht="12">
      <c r="E327" s="12"/>
    </row>
    <row r="328" ht="12">
      <c r="E328" s="12"/>
    </row>
    <row r="329" ht="12">
      <c r="E329" s="12"/>
    </row>
    <row r="330" ht="12">
      <c r="E330" s="12"/>
    </row>
    <row r="331" ht="12">
      <c r="E331" s="12"/>
    </row>
    <row r="332" ht="12">
      <c r="E332" s="12"/>
    </row>
    <row r="333" ht="12">
      <c r="E333" s="12"/>
    </row>
    <row r="334" ht="12">
      <c r="E334" s="12"/>
    </row>
    <row r="335" ht="12">
      <c r="E335" s="12"/>
    </row>
    <row r="336" ht="12">
      <c r="E336" s="12"/>
    </row>
    <row r="337" ht="12">
      <c r="E337" s="12"/>
    </row>
    <row r="338" ht="12">
      <c r="E338" s="12"/>
    </row>
    <row r="339" ht="12">
      <c r="E339" s="12"/>
    </row>
    <row r="340" ht="12">
      <c r="E340" s="12"/>
    </row>
    <row r="341" ht="12">
      <c r="E341" s="12"/>
    </row>
    <row r="342" ht="12">
      <c r="E342" s="12"/>
    </row>
    <row r="343" ht="12">
      <c r="E343" s="12"/>
    </row>
    <row r="344" ht="12">
      <c r="E344" s="12"/>
    </row>
    <row r="345" ht="12">
      <c r="E345" s="12"/>
    </row>
    <row r="346" ht="12">
      <c r="E346" s="12"/>
    </row>
    <row r="347" ht="12">
      <c r="E347" s="12"/>
    </row>
    <row r="348" ht="12">
      <c r="E348" s="12"/>
    </row>
    <row r="349" ht="12">
      <c r="E349" s="12"/>
    </row>
    <row r="350" ht="12">
      <c r="E350" s="12"/>
    </row>
    <row r="351" ht="12">
      <c r="E351" s="12"/>
    </row>
    <row r="352" ht="12">
      <c r="E352" s="12"/>
    </row>
    <row r="353" ht="12">
      <c r="E353" s="13"/>
    </row>
    <row r="354" ht="12">
      <c r="E354" s="13"/>
    </row>
    <row r="355" ht="12">
      <c r="E355" s="13"/>
    </row>
    <row r="356" ht="12">
      <c r="E356" s="13"/>
    </row>
    <row r="357" ht="12">
      <c r="E357" s="13"/>
    </row>
    <row r="358" ht="12">
      <c r="E358" s="13"/>
    </row>
    <row r="359" ht="12">
      <c r="E359" s="13"/>
    </row>
    <row r="360" ht="12">
      <c r="E360" s="13"/>
    </row>
    <row r="361" ht="12">
      <c r="E361" s="13"/>
    </row>
    <row r="362" ht="12">
      <c r="E362" s="13"/>
    </row>
    <row r="363" ht="12">
      <c r="E363" s="13"/>
    </row>
    <row r="364" ht="12">
      <c r="E364" s="13"/>
    </row>
    <row r="365" ht="12">
      <c r="E365" s="13"/>
    </row>
    <row r="366" ht="12">
      <c r="E366" s="13"/>
    </row>
    <row r="367" ht="12">
      <c r="E367" s="13"/>
    </row>
    <row r="368" ht="12">
      <c r="E368" s="13"/>
    </row>
    <row r="369" ht="12">
      <c r="E369" s="13"/>
    </row>
    <row r="370" ht="12">
      <c r="E370" s="13"/>
    </row>
    <row r="371" ht="12">
      <c r="E371" s="6"/>
    </row>
    <row r="372" ht="12">
      <c r="E372" s="6"/>
    </row>
    <row r="373" ht="12">
      <c r="E373" s="6"/>
    </row>
    <row r="374" ht="12">
      <c r="E374" s="6"/>
    </row>
    <row r="375" ht="12">
      <c r="E375" s="6"/>
    </row>
    <row r="376" ht="12">
      <c r="E376" s="6"/>
    </row>
    <row r="377" ht="12">
      <c r="E377" s="6"/>
    </row>
    <row r="378" ht="12">
      <c r="E378" s="6"/>
    </row>
    <row r="379" ht="12">
      <c r="E379" s="6"/>
    </row>
    <row r="380" ht="12">
      <c r="E380" s="6"/>
    </row>
    <row r="381" ht="12">
      <c r="E381" s="6"/>
    </row>
    <row r="382" ht="12">
      <c r="E382" s="6"/>
    </row>
    <row r="383" ht="12">
      <c r="E383" s="6"/>
    </row>
    <row r="384" ht="12">
      <c r="E384" s="6"/>
    </row>
    <row r="385" ht="12">
      <c r="E385" s="6"/>
    </row>
    <row r="386" ht="12">
      <c r="E386" s="6"/>
    </row>
    <row r="387" ht="12">
      <c r="E387" s="6"/>
    </row>
    <row r="388" ht="12">
      <c r="E388" s="6"/>
    </row>
    <row r="389" ht="12">
      <c r="E389" s="6"/>
    </row>
    <row r="390" ht="12">
      <c r="E390" s="6"/>
    </row>
    <row r="391" ht="12">
      <c r="E391" s="6"/>
    </row>
    <row r="392" ht="12">
      <c r="E392" s="6"/>
    </row>
    <row r="393" ht="12">
      <c r="E393" s="6"/>
    </row>
    <row r="394" ht="12">
      <c r="E394" s="6"/>
    </row>
    <row r="395" ht="12">
      <c r="E395" s="6"/>
    </row>
    <row r="396" ht="12">
      <c r="E396" s="6"/>
    </row>
    <row r="397" ht="12">
      <c r="E397" s="6"/>
    </row>
    <row r="398" ht="12">
      <c r="E398" s="6"/>
    </row>
    <row r="399" ht="12">
      <c r="E399" s="6"/>
    </row>
    <row r="400" ht="12">
      <c r="E400" s="6"/>
    </row>
    <row r="401" ht="12">
      <c r="E401" s="6"/>
    </row>
    <row r="402" ht="12">
      <c r="E402" s="6"/>
    </row>
    <row r="403" ht="12">
      <c r="E403" s="6"/>
    </row>
    <row r="404" ht="12">
      <c r="E404" s="6"/>
    </row>
    <row r="405" ht="12">
      <c r="E405" s="6"/>
    </row>
    <row r="406" ht="12">
      <c r="E406" s="6"/>
    </row>
    <row r="407" ht="12">
      <c r="E407" s="6"/>
    </row>
    <row r="408" ht="12">
      <c r="E408" s="6"/>
    </row>
    <row r="409" ht="12">
      <c r="E409" s="6"/>
    </row>
    <row r="410" ht="12">
      <c r="E410" s="6"/>
    </row>
    <row r="411" ht="12">
      <c r="E411" s="6"/>
    </row>
    <row r="412" ht="12">
      <c r="E412" s="6"/>
    </row>
    <row r="413" ht="12">
      <c r="E413" s="6"/>
    </row>
    <row r="414" ht="12">
      <c r="E414" s="6"/>
    </row>
    <row r="415" ht="12">
      <c r="E415" s="6"/>
    </row>
    <row r="416" ht="12">
      <c r="E416" s="6"/>
    </row>
    <row r="417" ht="12">
      <c r="E417" s="6"/>
    </row>
    <row r="418" ht="12">
      <c r="E418" s="6"/>
    </row>
    <row r="419" ht="12">
      <c r="E419" s="6"/>
    </row>
    <row r="420" ht="12">
      <c r="E420" s="6"/>
    </row>
    <row r="421" ht="12">
      <c r="E421" s="6"/>
    </row>
    <row r="422" ht="12">
      <c r="E422" s="6"/>
    </row>
    <row r="423" ht="12">
      <c r="E423" s="6"/>
    </row>
    <row r="424" ht="12">
      <c r="E424" s="6"/>
    </row>
    <row r="425" ht="12">
      <c r="E425" s="6"/>
    </row>
    <row r="426" ht="12">
      <c r="E426" s="6"/>
    </row>
    <row r="427" ht="12">
      <c r="E427" s="6"/>
    </row>
    <row r="428" ht="12">
      <c r="E428" s="6"/>
    </row>
    <row r="429" ht="12">
      <c r="E429" s="6"/>
    </row>
    <row r="430" ht="12">
      <c r="E430" s="6"/>
    </row>
    <row r="431" ht="12">
      <c r="E431" s="6"/>
    </row>
    <row r="432" ht="12">
      <c r="E432" s="6"/>
    </row>
    <row r="433" ht="12">
      <c r="E433" s="6"/>
    </row>
    <row r="434" ht="12">
      <c r="E434" s="6"/>
    </row>
    <row r="435" ht="12">
      <c r="E435" s="6"/>
    </row>
    <row r="436" ht="12">
      <c r="E436" s="6"/>
    </row>
    <row r="437" ht="12">
      <c r="E437" s="6"/>
    </row>
    <row r="438" ht="12">
      <c r="E438" s="6"/>
    </row>
    <row r="439" ht="12">
      <c r="E439" s="6"/>
    </row>
    <row r="440" ht="12">
      <c r="E440" s="6"/>
    </row>
    <row r="441" ht="12">
      <c r="E441" s="6"/>
    </row>
    <row r="442" ht="12">
      <c r="E442" s="6"/>
    </row>
    <row r="443" ht="12">
      <c r="E443" s="6"/>
    </row>
    <row r="444" ht="12">
      <c r="E444" s="6"/>
    </row>
    <row r="445" ht="12">
      <c r="E445" s="6"/>
    </row>
    <row r="446" ht="12">
      <c r="E446" s="6"/>
    </row>
    <row r="447" ht="12">
      <c r="E447" s="6"/>
    </row>
    <row r="448" ht="12">
      <c r="E448" s="6"/>
    </row>
    <row r="449" ht="12">
      <c r="E449" s="6"/>
    </row>
    <row r="450" ht="12">
      <c r="E450" s="6"/>
    </row>
    <row r="451" ht="12">
      <c r="E451" s="6"/>
    </row>
    <row r="452" ht="12">
      <c r="E452" s="6"/>
    </row>
    <row r="453" ht="12">
      <c r="E453" s="6"/>
    </row>
    <row r="454" ht="12">
      <c r="E454" s="6"/>
    </row>
    <row r="455" ht="12">
      <c r="E455" s="6"/>
    </row>
    <row r="456" ht="12">
      <c r="E456" s="6"/>
    </row>
    <row r="457" ht="12">
      <c r="E457" s="6"/>
    </row>
    <row r="458" ht="12">
      <c r="E458" s="6"/>
    </row>
    <row r="459" ht="12">
      <c r="E459" s="6"/>
    </row>
    <row r="460" ht="12">
      <c r="E460" s="6"/>
    </row>
    <row r="461" ht="12">
      <c r="E461" s="6"/>
    </row>
    <row r="462" ht="12">
      <c r="E462" s="6"/>
    </row>
    <row r="463" ht="12">
      <c r="E463" s="6"/>
    </row>
    <row r="464" ht="12">
      <c r="E464" s="6"/>
    </row>
    <row r="465" ht="12">
      <c r="E465" s="6"/>
    </row>
    <row r="466" ht="12">
      <c r="E466" s="6"/>
    </row>
    <row r="467" ht="12">
      <c r="E467" s="6"/>
    </row>
    <row r="468" ht="12">
      <c r="E468" s="6"/>
    </row>
    <row r="469" ht="12">
      <c r="E469" s="6"/>
    </row>
    <row r="470" ht="12">
      <c r="E470" s="6"/>
    </row>
    <row r="471" ht="12">
      <c r="E471" s="6"/>
    </row>
    <row r="472" ht="12">
      <c r="E472" s="6"/>
    </row>
    <row r="473" ht="12">
      <c r="E473" s="6"/>
    </row>
    <row r="474" ht="12">
      <c r="E474" s="6"/>
    </row>
    <row r="475" ht="12">
      <c r="E475" s="6"/>
    </row>
    <row r="476" ht="12">
      <c r="E476" s="6"/>
    </row>
    <row r="477" ht="12">
      <c r="E477" s="6"/>
    </row>
    <row r="478" ht="12">
      <c r="E478" s="6"/>
    </row>
    <row r="479" ht="12">
      <c r="E479" s="6"/>
    </row>
    <row r="480" ht="12">
      <c r="E480" s="6"/>
    </row>
    <row r="481" ht="12">
      <c r="E481" s="6"/>
    </row>
    <row r="482" ht="12">
      <c r="E482" s="6"/>
    </row>
    <row r="483" ht="12">
      <c r="E483" s="6"/>
    </row>
    <row r="484" ht="12">
      <c r="E484" s="6"/>
    </row>
    <row r="485" ht="12">
      <c r="E485" s="6"/>
    </row>
    <row r="486" ht="12">
      <c r="E486" s="6"/>
    </row>
    <row r="487" ht="12">
      <c r="E487" s="6"/>
    </row>
    <row r="488" ht="12">
      <c r="E488" s="6"/>
    </row>
    <row r="489" ht="12">
      <c r="E489" s="6"/>
    </row>
    <row r="490" ht="12">
      <c r="E490" s="6"/>
    </row>
    <row r="491" ht="12">
      <c r="E491" s="6"/>
    </row>
    <row r="492" ht="12">
      <c r="E492" s="6"/>
    </row>
    <row r="493" ht="12">
      <c r="E493" s="6"/>
    </row>
    <row r="494" ht="12">
      <c r="E494" s="6"/>
    </row>
    <row r="495" ht="12">
      <c r="E495" s="6"/>
    </row>
    <row r="496" ht="12">
      <c r="E496" s="6"/>
    </row>
    <row r="497" ht="12">
      <c r="E497" s="6"/>
    </row>
    <row r="498" ht="12">
      <c r="E498" s="6"/>
    </row>
    <row r="499" ht="12">
      <c r="E499" s="6"/>
    </row>
    <row r="500" ht="12">
      <c r="E500" s="6"/>
    </row>
    <row r="501" ht="12">
      <c r="E501" s="6"/>
    </row>
    <row r="502" ht="12">
      <c r="E502" s="6"/>
    </row>
    <row r="503" ht="12">
      <c r="E503" s="6"/>
    </row>
    <row r="504" ht="12">
      <c r="E504" s="6"/>
    </row>
    <row r="505" ht="12">
      <c r="E505" s="6"/>
    </row>
    <row r="506" ht="12">
      <c r="E506" s="6"/>
    </row>
    <row r="507" ht="12">
      <c r="E507" s="6"/>
    </row>
    <row r="508" ht="12">
      <c r="E508" s="6"/>
    </row>
    <row r="509" ht="12">
      <c r="E509" s="6"/>
    </row>
    <row r="510" ht="12">
      <c r="E510" s="6"/>
    </row>
    <row r="511" ht="12">
      <c r="E511" s="6"/>
    </row>
    <row r="512" ht="12">
      <c r="E512" s="6"/>
    </row>
    <row r="513" ht="12">
      <c r="E513" s="6"/>
    </row>
    <row r="514" ht="12">
      <c r="E514" s="6"/>
    </row>
    <row r="515" ht="12">
      <c r="E515" s="6"/>
    </row>
    <row r="516" ht="12">
      <c r="E516" s="6"/>
    </row>
    <row r="517" ht="12">
      <c r="E517" s="6"/>
    </row>
    <row r="518" ht="12">
      <c r="E518" s="6"/>
    </row>
    <row r="519" ht="12">
      <c r="E519" s="6"/>
    </row>
    <row r="520" ht="12">
      <c r="E520" s="6"/>
    </row>
    <row r="521" ht="12">
      <c r="E521" s="6"/>
    </row>
    <row r="522" ht="12">
      <c r="E522" s="6"/>
    </row>
    <row r="523" ht="12">
      <c r="E523" s="6"/>
    </row>
    <row r="524" ht="12">
      <c r="E524" s="6"/>
    </row>
    <row r="525" ht="12">
      <c r="E525" s="6"/>
    </row>
    <row r="526" ht="12">
      <c r="E526" s="6"/>
    </row>
    <row r="527" ht="12">
      <c r="E527" s="6"/>
    </row>
    <row r="528" ht="12">
      <c r="E528" s="6"/>
    </row>
    <row r="529" ht="12">
      <c r="E529" s="6"/>
    </row>
    <row r="530" ht="12">
      <c r="E530" s="6"/>
    </row>
    <row r="531" ht="12">
      <c r="E531" s="6"/>
    </row>
    <row r="532" ht="12">
      <c r="E532" s="6"/>
    </row>
    <row r="533" ht="12">
      <c r="E533" s="6"/>
    </row>
    <row r="534" ht="12">
      <c r="E534" s="6"/>
    </row>
    <row r="535" ht="12">
      <c r="E535" s="6"/>
    </row>
    <row r="536" ht="12">
      <c r="E536" s="6"/>
    </row>
    <row r="537" ht="12">
      <c r="E537" s="6"/>
    </row>
    <row r="538" ht="12">
      <c r="E538" s="6"/>
    </row>
    <row r="539" ht="12">
      <c r="E539" s="6"/>
    </row>
    <row r="540" ht="12">
      <c r="E540" s="6"/>
    </row>
    <row r="541" ht="12">
      <c r="E541" s="6"/>
    </row>
    <row r="542" ht="12">
      <c r="E542" s="6"/>
    </row>
    <row r="543" ht="12">
      <c r="E543" s="6"/>
    </row>
    <row r="544" ht="12">
      <c r="E544" s="6"/>
    </row>
    <row r="545" ht="12">
      <c r="E545" s="6"/>
    </row>
    <row r="546" ht="12">
      <c r="E546" s="6"/>
    </row>
    <row r="547" ht="12">
      <c r="E547" s="6"/>
    </row>
    <row r="548" ht="12">
      <c r="E548" s="6"/>
    </row>
    <row r="549" ht="12">
      <c r="E549" s="6"/>
    </row>
    <row r="550" ht="12">
      <c r="E550" s="6"/>
    </row>
    <row r="551" ht="12">
      <c r="E551" s="6"/>
    </row>
    <row r="552" ht="12">
      <c r="E552" s="6"/>
    </row>
    <row r="553" ht="12">
      <c r="E553" s="6"/>
    </row>
    <row r="554" ht="12">
      <c r="E554" s="6"/>
    </row>
    <row r="555" ht="12">
      <c r="E555" s="6"/>
    </row>
    <row r="556" ht="12">
      <c r="E556" s="6"/>
    </row>
    <row r="557" ht="12">
      <c r="E557" s="6"/>
    </row>
    <row r="558" ht="12">
      <c r="E558" s="6"/>
    </row>
    <row r="559" ht="12">
      <c r="E559" s="6"/>
    </row>
    <row r="560" ht="12">
      <c r="E560" s="6"/>
    </row>
    <row r="561" ht="12">
      <c r="E561" s="6"/>
    </row>
    <row r="562" ht="12">
      <c r="E562" s="6"/>
    </row>
    <row r="563" ht="12">
      <c r="E563" s="6"/>
    </row>
    <row r="564" ht="12">
      <c r="E564" s="6"/>
    </row>
    <row r="565" ht="12">
      <c r="E565" s="6"/>
    </row>
    <row r="566" ht="12">
      <c r="E566" s="6"/>
    </row>
    <row r="567" ht="12">
      <c r="E567" s="6"/>
    </row>
    <row r="568" ht="12">
      <c r="E568" s="6"/>
    </row>
    <row r="569" ht="12">
      <c r="E569" s="6"/>
    </row>
    <row r="570" ht="12">
      <c r="E570" s="6"/>
    </row>
    <row r="571" ht="12">
      <c r="E571" s="6"/>
    </row>
    <row r="572" ht="12">
      <c r="E572" s="6"/>
    </row>
    <row r="573" ht="12">
      <c r="E573" s="6"/>
    </row>
    <row r="574" ht="12">
      <c r="E574" s="6"/>
    </row>
    <row r="575" ht="12">
      <c r="E575" s="6"/>
    </row>
    <row r="576" ht="12">
      <c r="E576" s="6"/>
    </row>
    <row r="577" ht="12">
      <c r="E577" s="6"/>
    </row>
    <row r="578" ht="12">
      <c r="E578" s="6"/>
    </row>
    <row r="579" ht="12">
      <c r="E579" s="6"/>
    </row>
    <row r="580" ht="12">
      <c r="E580" s="6"/>
    </row>
    <row r="581" ht="12">
      <c r="E581" s="6"/>
    </row>
    <row r="582" ht="12">
      <c r="E582" s="6"/>
    </row>
    <row r="583" ht="12">
      <c r="E583" s="6"/>
    </row>
    <row r="584" ht="12">
      <c r="E584" s="6"/>
    </row>
    <row r="585" ht="12">
      <c r="E585" s="6"/>
    </row>
    <row r="586" ht="12">
      <c r="E586" s="6"/>
    </row>
    <row r="587" ht="12">
      <c r="E587" s="6"/>
    </row>
    <row r="588" ht="12">
      <c r="E588" s="6"/>
    </row>
    <row r="589" ht="12">
      <c r="E589" s="6"/>
    </row>
    <row r="590" ht="12">
      <c r="E590" s="6"/>
    </row>
    <row r="591" ht="12">
      <c r="E591" s="6"/>
    </row>
    <row r="592" ht="12">
      <c r="E592" s="6"/>
    </row>
    <row r="593" ht="12">
      <c r="E593" s="6"/>
    </row>
    <row r="594" ht="12">
      <c r="E594" s="6"/>
    </row>
    <row r="595" ht="12">
      <c r="E595" s="6"/>
    </row>
    <row r="596" ht="12">
      <c r="E596" s="6"/>
    </row>
    <row r="597" ht="12">
      <c r="E597" s="6"/>
    </row>
    <row r="598" ht="12">
      <c r="E598" s="6"/>
    </row>
    <row r="599" ht="12">
      <c r="E599" s="6"/>
    </row>
    <row r="600" ht="12">
      <c r="E600" s="6"/>
    </row>
    <row r="601" ht="12">
      <c r="E601" s="6"/>
    </row>
    <row r="602" ht="12">
      <c r="E602" s="6"/>
    </row>
    <row r="603" ht="12">
      <c r="E603" s="6"/>
    </row>
    <row r="604" ht="12">
      <c r="E604" s="6"/>
    </row>
    <row r="605" ht="12">
      <c r="E605" s="6"/>
    </row>
    <row r="606" ht="12">
      <c r="E606" s="6"/>
    </row>
    <row r="607" ht="12">
      <c r="E607" s="6"/>
    </row>
    <row r="608" ht="12">
      <c r="E608" s="6"/>
    </row>
    <row r="609" ht="12">
      <c r="E609" s="6"/>
    </row>
    <row r="610" ht="12">
      <c r="E610" s="6"/>
    </row>
    <row r="611" ht="12">
      <c r="E611" s="6"/>
    </row>
    <row r="612" ht="12">
      <c r="E612" s="6"/>
    </row>
    <row r="613" ht="12">
      <c r="E613" s="6"/>
    </row>
    <row r="614" ht="12">
      <c r="E614" s="6"/>
    </row>
    <row r="615" ht="12">
      <c r="E615" s="6"/>
    </row>
    <row r="616" ht="12">
      <c r="E616" s="6"/>
    </row>
    <row r="617" ht="12">
      <c r="E617" s="6"/>
    </row>
    <row r="618" ht="12">
      <c r="E618" s="6"/>
    </row>
    <row r="619" ht="12">
      <c r="E619" s="6"/>
    </row>
    <row r="620" ht="12">
      <c r="E620" s="6"/>
    </row>
    <row r="621" ht="12">
      <c r="E621" s="6"/>
    </row>
    <row r="622" ht="12">
      <c r="E622" s="6"/>
    </row>
    <row r="623" ht="12">
      <c r="E623" s="6"/>
    </row>
    <row r="624" ht="12">
      <c r="E624" s="6"/>
    </row>
    <row r="625" ht="12">
      <c r="E625" s="6"/>
    </row>
    <row r="626" ht="12">
      <c r="E626" s="6"/>
    </row>
    <row r="627" ht="12">
      <c r="E627" s="6"/>
    </row>
    <row r="628" ht="12">
      <c r="E628" s="6"/>
    </row>
    <row r="629" ht="12">
      <c r="E629" s="6"/>
    </row>
    <row r="630" ht="12">
      <c r="E630" s="6"/>
    </row>
    <row r="631" ht="12">
      <c r="E631" s="6"/>
    </row>
    <row r="632" ht="12">
      <c r="E632" s="6"/>
    </row>
    <row r="633" ht="12">
      <c r="E633" s="6"/>
    </row>
    <row r="634" ht="12">
      <c r="E634" s="6"/>
    </row>
    <row r="635" ht="12">
      <c r="E635" s="6"/>
    </row>
    <row r="636" ht="12">
      <c r="E636" s="6"/>
    </row>
    <row r="637" ht="12">
      <c r="E637" s="6"/>
    </row>
    <row r="638" ht="12">
      <c r="E638" s="6"/>
    </row>
    <row r="639" ht="12">
      <c r="E639" s="6"/>
    </row>
    <row r="640" ht="12">
      <c r="E640" s="6"/>
    </row>
    <row r="641" ht="12">
      <c r="E641" s="6"/>
    </row>
    <row r="642" ht="12">
      <c r="E642" s="6"/>
    </row>
    <row r="643" ht="12">
      <c r="E643" s="6"/>
    </row>
    <row r="644" ht="12">
      <c r="E644" s="6"/>
    </row>
    <row r="645" ht="12">
      <c r="E645" s="6"/>
    </row>
    <row r="646" ht="12">
      <c r="E646" s="6"/>
    </row>
    <row r="647" ht="12">
      <c r="E647" s="6"/>
    </row>
    <row r="648" ht="12">
      <c r="E648" s="6"/>
    </row>
    <row r="649" ht="12">
      <c r="E649" s="6"/>
    </row>
    <row r="650" ht="12">
      <c r="E650" s="6"/>
    </row>
    <row r="651" ht="12">
      <c r="E651" s="6"/>
    </row>
    <row r="652" ht="12">
      <c r="E652" s="6"/>
    </row>
    <row r="653" ht="12">
      <c r="E653" s="6"/>
    </row>
    <row r="654" ht="12">
      <c r="E654" s="6"/>
    </row>
    <row r="655" ht="12">
      <c r="E655" s="6"/>
    </row>
    <row r="656" ht="12">
      <c r="E656" s="6"/>
    </row>
    <row r="657" ht="12">
      <c r="E657" s="6"/>
    </row>
    <row r="658" ht="12">
      <c r="E658" s="6"/>
    </row>
    <row r="659" ht="12">
      <c r="E659" s="6"/>
    </row>
    <row r="660" ht="12">
      <c r="E660" s="6"/>
    </row>
    <row r="661" ht="12">
      <c r="E661" s="6"/>
    </row>
    <row r="662" ht="12">
      <c r="E662" s="6"/>
    </row>
    <row r="663" ht="12">
      <c r="E663" s="6"/>
    </row>
    <row r="664" ht="12">
      <c r="E664" s="6"/>
    </row>
    <row r="665" ht="12">
      <c r="E665" s="6"/>
    </row>
    <row r="666" ht="12">
      <c r="E666" s="6"/>
    </row>
    <row r="667" ht="12">
      <c r="E667" s="6"/>
    </row>
    <row r="668" ht="12">
      <c r="E668" s="6"/>
    </row>
    <row r="669" ht="12">
      <c r="E669" s="6"/>
    </row>
    <row r="670" ht="12">
      <c r="E670" s="6"/>
    </row>
    <row r="671" ht="12">
      <c r="E671" s="6"/>
    </row>
    <row r="672" ht="12">
      <c r="E672" s="6"/>
    </row>
    <row r="673" ht="12">
      <c r="E673" s="6"/>
    </row>
    <row r="674" ht="12">
      <c r="E674" s="6"/>
    </row>
    <row r="675" ht="12">
      <c r="E675" s="6"/>
    </row>
    <row r="676" ht="12">
      <c r="E676" s="6"/>
    </row>
    <row r="677" ht="12">
      <c r="E677" s="6"/>
    </row>
    <row r="678" ht="12">
      <c r="E678" s="6"/>
    </row>
    <row r="679" ht="12">
      <c r="E679" s="6"/>
    </row>
    <row r="680" ht="12">
      <c r="E680" s="6"/>
    </row>
    <row r="681" ht="12">
      <c r="E681" s="6"/>
    </row>
    <row r="682" ht="12">
      <c r="E682" s="6"/>
    </row>
    <row r="683" ht="12">
      <c r="E683" s="6"/>
    </row>
    <row r="684" ht="12">
      <c r="E684" s="6"/>
    </row>
    <row r="685" ht="12">
      <c r="E685" s="6"/>
    </row>
    <row r="686" ht="12">
      <c r="E686" s="6"/>
    </row>
    <row r="687" ht="12">
      <c r="E687" s="6"/>
    </row>
    <row r="688" ht="12">
      <c r="E688" s="6"/>
    </row>
    <row r="689" ht="12">
      <c r="E689" s="6"/>
    </row>
    <row r="690" ht="12">
      <c r="E690" s="6"/>
    </row>
    <row r="691" ht="12">
      <c r="E691" s="6"/>
    </row>
    <row r="692" ht="12">
      <c r="E692" s="6"/>
    </row>
    <row r="693" ht="12">
      <c r="E693" s="6"/>
    </row>
    <row r="694" ht="12">
      <c r="E694" s="6"/>
    </row>
    <row r="695" ht="12">
      <c r="E695" s="6"/>
    </row>
    <row r="696" ht="12">
      <c r="E696" s="6"/>
    </row>
    <row r="697" ht="12">
      <c r="E697" s="6"/>
    </row>
    <row r="698" ht="12">
      <c r="E698" s="6"/>
    </row>
    <row r="699" ht="12">
      <c r="E699" s="6"/>
    </row>
    <row r="700" ht="12">
      <c r="E700" s="6"/>
    </row>
    <row r="701" ht="12">
      <c r="E701" s="6"/>
    </row>
    <row r="702" ht="12">
      <c r="E702" s="6"/>
    </row>
    <row r="703" ht="12">
      <c r="E703" s="6"/>
    </row>
    <row r="704" ht="12">
      <c r="E704" s="6"/>
    </row>
    <row r="705" ht="12">
      <c r="E705" s="6"/>
    </row>
    <row r="706" ht="12">
      <c r="E706" s="6"/>
    </row>
    <row r="707" ht="12">
      <c r="E707" s="6"/>
    </row>
    <row r="708" ht="12">
      <c r="E708" s="6"/>
    </row>
    <row r="709" ht="12">
      <c r="E709" s="6"/>
    </row>
    <row r="710" ht="12">
      <c r="E710" s="6"/>
    </row>
    <row r="711" ht="12">
      <c r="E711" s="6"/>
    </row>
    <row r="712" ht="12">
      <c r="E712" s="6"/>
    </row>
    <row r="713" ht="12">
      <c r="E713" s="6"/>
    </row>
    <row r="714" ht="12">
      <c r="E714" s="6"/>
    </row>
    <row r="715" ht="12">
      <c r="E715" s="6"/>
    </row>
    <row r="716" ht="12">
      <c r="E716" s="6"/>
    </row>
    <row r="717" ht="12">
      <c r="E717" s="6"/>
    </row>
    <row r="718" ht="12">
      <c r="E718" s="6"/>
    </row>
    <row r="719" ht="12">
      <c r="E719" s="6"/>
    </row>
    <row r="720" ht="12">
      <c r="E720" s="6"/>
    </row>
    <row r="721" ht="12">
      <c r="E721" s="6"/>
    </row>
    <row r="722" ht="12">
      <c r="E722" s="6"/>
    </row>
    <row r="723" ht="12">
      <c r="E723" s="6"/>
    </row>
    <row r="724" ht="12">
      <c r="E724" s="6"/>
    </row>
    <row r="725" ht="12">
      <c r="E725" s="6"/>
    </row>
    <row r="726" ht="12">
      <c r="E726" s="6"/>
    </row>
    <row r="727" ht="12">
      <c r="E727" s="6"/>
    </row>
    <row r="728" ht="12">
      <c r="E728" s="6"/>
    </row>
    <row r="729" ht="12">
      <c r="E729" s="6"/>
    </row>
    <row r="730" ht="12">
      <c r="E730" s="6"/>
    </row>
    <row r="731" ht="12">
      <c r="E731" s="6"/>
    </row>
    <row r="732" ht="12">
      <c r="E732" s="6"/>
    </row>
    <row r="733" ht="12">
      <c r="E733" s="6"/>
    </row>
    <row r="734" ht="12">
      <c r="E734" s="6"/>
    </row>
    <row r="735" ht="12">
      <c r="E735" s="6"/>
    </row>
    <row r="736" ht="12">
      <c r="E736" s="6"/>
    </row>
    <row r="737" ht="12">
      <c r="E737" s="6"/>
    </row>
    <row r="738" ht="12">
      <c r="E738" s="6"/>
    </row>
    <row r="739" ht="12">
      <c r="E739" s="6"/>
    </row>
    <row r="740" ht="12">
      <c r="E740" s="6"/>
    </row>
    <row r="741" ht="12">
      <c r="E741" s="6"/>
    </row>
    <row r="742" ht="12">
      <c r="E742" s="6"/>
    </row>
    <row r="743" ht="12">
      <c r="E743" s="6"/>
    </row>
    <row r="744" ht="12">
      <c r="E744" s="6"/>
    </row>
    <row r="745" ht="12">
      <c r="E745" s="6"/>
    </row>
    <row r="746" ht="12">
      <c r="E746" s="6"/>
    </row>
    <row r="747" ht="12">
      <c r="E747" s="6"/>
    </row>
    <row r="748" ht="12">
      <c r="E748" s="6"/>
    </row>
    <row r="749" ht="12">
      <c r="E749" s="6"/>
    </row>
    <row r="750" ht="12">
      <c r="E750" s="6"/>
    </row>
    <row r="751" ht="12">
      <c r="E751" s="6"/>
    </row>
    <row r="752" ht="12">
      <c r="E752" s="6"/>
    </row>
    <row r="753" ht="12">
      <c r="E753" s="6"/>
    </row>
    <row r="754" ht="12">
      <c r="E754" s="6"/>
    </row>
    <row r="755" ht="12">
      <c r="E755" s="6"/>
    </row>
    <row r="756" ht="12">
      <c r="E756" s="6"/>
    </row>
    <row r="757" ht="12">
      <c r="E757" s="6"/>
    </row>
    <row r="758" ht="12">
      <c r="E758" s="6"/>
    </row>
    <row r="759" ht="12">
      <c r="E759" s="6"/>
    </row>
    <row r="760" ht="12">
      <c r="E760" s="6"/>
    </row>
    <row r="761" ht="12">
      <c r="E761" s="6"/>
    </row>
    <row r="762" ht="12">
      <c r="E762" s="6"/>
    </row>
    <row r="763" ht="12">
      <c r="E763" s="6"/>
    </row>
    <row r="764" ht="12">
      <c r="E764" s="6"/>
    </row>
    <row r="765" ht="12">
      <c r="E765" s="6"/>
    </row>
    <row r="766" ht="12">
      <c r="E766" s="6"/>
    </row>
    <row r="767" ht="12">
      <c r="E767" s="6"/>
    </row>
    <row r="768" ht="12">
      <c r="E768" s="6"/>
    </row>
    <row r="769" ht="12">
      <c r="E769" s="6"/>
    </row>
    <row r="770" ht="12">
      <c r="E770" s="6"/>
    </row>
    <row r="771" ht="12">
      <c r="E771" s="6"/>
    </row>
    <row r="772" ht="12">
      <c r="E772" s="6"/>
    </row>
    <row r="773" ht="12">
      <c r="E773" s="6"/>
    </row>
    <row r="774" ht="12">
      <c r="E774" s="6"/>
    </row>
    <row r="775" ht="12">
      <c r="E775" s="6"/>
    </row>
    <row r="776" ht="12">
      <c r="E776" s="6"/>
    </row>
    <row r="777" ht="12">
      <c r="E777" s="6"/>
    </row>
    <row r="778" ht="12">
      <c r="E778" s="6"/>
    </row>
    <row r="779" ht="12">
      <c r="E779" s="6"/>
    </row>
    <row r="780" ht="12">
      <c r="E780" s="6"/>
    </row>
    <row r="781" ht="12">
      <c r="E781" s="6"/>
    </row>
    <row r="782" ht="12">
      <c r="E782" s="6"/>
    </row>
    <row r="783" ht="12">
      <c r="E783" s="6"/>
    </row>
    <row r="784" ht="12">
      <c r="E784" s="6"/>
    </row>
    <row r="785" ht="12">
      <c r="E785" s="6"/>
    </row>
    <row r="786" ht="12">
      <c r="E786" s="6"/>
    </row>
    <row r="787" ht="12">
      <c r="E787" s="6"/>
    </row>
    <row r="788" ht="12">
      <c r="E788" s="6"/>
    </row>
    <row r="789" ht="12">
      <c r="E789" s="6"/>
    </row>
    <row r="790" ht="12">
      <c r="E790" s="6"/>
    </row>
    <row r="791" ht="12">
      <c r="E791" s="6"/>
    </row>
    <row r="792" ht="12">
      <c r="E792" s="6"/>
    </row>
    <row r="793" ht="12">
      <c r="E793" s="6"/>
    </row>
    <row r="794" ht="12">
      <c r="E794" s="6"/>
    </row>
    <row r="795" ht="12">
      <c r="E795" s="6"/>
    </row>
    <row r="796" ht="12">
      <c r="E796" s="6"/>
    </row>
    <row r="797" ht="12">
      <c r="E797" s="6"/>
    </row>
    <row r="798" ht="12">
      <c r="E798" s="6"/>
    </row>
    <row r="799" ht="12">
      <c r="E799" s="6"/>
    </row>
    <row r="800" ht="12">
      <c r="E800" s="6"/>
    </row>
    <row r="801" ht="12">
      <c r="E801" s="6"/>
    </row>
    <row r="802" ht="12">
      <c r="E802" s="6"/>
    </row>
    <row r="803" ht="12">
      <c r="E803" s="6"/>
    </row>
    <row r="804" ht="12">
      <c r="E804" s="6"/>
    </row>
    <row r="805" ht="12">
      <c r="E805" s="6"/>
    </row>
    <row r="806" ht="12">
      <c r="E806" s="6"/>
    </row>
    <row r="807" ht="12">
      <c r="E807" s="6"/>
    </row>
    <row r="808" ht="12">
      <c r="E808" s="6"/>
    </row>
    <row r="809" ht="12">
      <c r="E809" s="6"/>
    </row>
    <row r="810" ht="12">
      <c r="E810" s="6"/>
    </row>
    <row r="811" ht="12">
      <c r="E811" s="6"/>
    </row>
    <row r="812" ht="12">
      <c r="E812" s="6"/>
    </row>
    <row r="813" ht="12">
      <c r="E813" s="6"/>
    </row>
    <row r="814" ht="12">
      <c r="E814" s="6"/>
    </row>
    <row r="815" ht="12">
      <c r="E815" s="6"/>
    </row>
    <row r="816" ht="12">
      <c r="E816" s="6"/>
    </row>
    <row r="817" ht="12">
      <c r="E817" s="6"/>
    </row>
    <row r="818" ht="12">
      <c r="E818" s="6"/>
    </row>
  </sheetData>
  <sheetProtection/>
  <mergeCells count="8">
    <mergeCell ref="A1:H1"/>
    <mergeCell ref="A2:H2"/>
    <mergeCell ref="A4:H4"/>
    <mergeCell ref="A5:H5"/>
    <mergeCell ref="A32:H34"/>
    <mergeCell ref="C8:F8"/>
    <mergeCell ref="D9:E9"/>
    <mergeCell ref="A6:H6"/>
  </mergeCells>
  <printOptions/>
  <pageMargins left="0.48" right="0.17" top="0.7874015748031497" bottom="0.7874015748031497" header="0.5118110236220472" footer="0.5118110236220472"/>
  <pageSetup fitToHeight="1" fitToWidth="1" horizontalDpi="600" verticalDpi="600" orientation="portrait" scale="83" r:id="rId2"/>
  <drawing r:id="rId1"/>
</worksheet>
</file>

<file path=xl/worksheets/sheet5.xml><?xml version="1.0" encoding="utf-8"?>
<worksheet xmlns="http://schemas.openxmlformats.org/spreadsheetml/2006/main" xmlns:r="http://schemas.openxmlformats.org/officeDocument/2006/relationships">
  <dimension ref="A1:L64"/>
  <sheetViews>
    <sheetView showGridLines="0" view="pageBreakPreview" zoomScaleSheetLayoutView="100" zoomScalePageLayoutView="0" workbookViewId="0" topLeftCell="A1">
      <selection activeCell="A62" sqref="A62"/>
    </sheetView>
  </sheetViews>
  <sheetFormatPr defaultColWidth="9.140625" defaultRowHeight="12.75"/>
  <cols>
    <col min="1" max="1" width="4.421875" style="3" customWidth="1"/>
    <col min="2" max="2" width="45.57421875" style="3" customWidth="1"/>
    <col min="3" max="3" width="8.8515625" style="3" customWidth="1"/>
    <col min="4" max="4" width="18.7109375" style="3" customWidth="1"/>
    <col min="5" max="5" width="3.140625" style="3" customWidth="1"/>
    <col min="6" max="6" width="18.7109375" style="3"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6" s="9" customFormat="1" ht="12.75" customHeight="1">
      <c r="A1" s="273" t="s">
        <v>62</v>
      </c>
      <c r="B1" s="273"/>
      <c r="C1" s="273"/>
      <c r="D1" s="273"/>
      <c r="E1" s="288"/>
      <c r="F1" s="288"/>
    </row>
    <row r="2" spans="1:6" s="9" customFormat="1" ht="12.75">
      <c r="A2" s="275" t="s">
        <v>403</v>
      </c>
      <c r="B2" s="275"/>
      <c r="C2" s="275"/>
      <c r="D2" s="275"/>
      <c r="E2" s="288"/>
      <c r="F2" s="288"/>
    </row>
    <row r="3" spans="1:6" s="9" customFormat="1" ht="12.75">
      <c r="A3" s="273"/>
      <c r="B3" s="273"/>
      <c r="C3" s="273"/>
      <c r="D3" s="273"/>
      <c r="E3" s="288"/>
      <c r="F3" s="288"/>
    </row>
    <row r="4" spans="1:6" s="9" customFormat="1" ht="12.75">
      <c r="A4" s="273" t="s">
        <v>155</v>
      </c>
      <c r="B4" s="273"/>
      <c r="C4" s="273"/>
      <c r="D4" s="273"/>
      <c r="E4" s="288"/>
      <c r="F4" s="288"/>
    </row>
    <row r="5" spans="1:6" s="9" customFormat="1" ht="12.75">
      <c r="A5" s="273" t="s">
        <v>67</v>
      </c>
      <c r="B5" s="273"/>
      <c r="C5" s="273"/>
      <c r="D5" s="273"/>
      <c r="E5" s="288"/>
      <c r="F5" s="288"/>
    </row>
    <row r="6" spans="1:4" s="1" customFormat="1" ht="12">
      <c r="A6" s="289"/>
      <c r="B6" s="289"/>
      <c r="C6" s="289"/>
      <c r="D6" s="289"/>
    </row>
    <row r="7" spans="1:4" s="1" customFormat="1" ht="12">
      <c r="A7" s="4"/>
      <c r="B7" s="4"/>
      <c r="C7" s="4"/>
      <c r="D7" s="4"/>
    </row>
    <row r="8" spans="4:11" ht="12">
      <c r="D8" s="41"/>
      <c r="E8" s="20"/>
      <c r="F8" s="41"/>
      <c r="G8" s="20"/>
      <c r="H8" s="20"/>
      <c r="I8" s="20"/>
      <c r="J8" s="20"/>
      <c r="K8" s="20"/>
    </row>
    <row r="9" spans="4:11" ht="12">
      <c r="D9" s="42" t="s">
        <v>221</v>
      </c>
      <c r="E9" s="20"/>
      <c r="F9" s="42" t="s">
        <v>221</v>
      </c>
      <c r="G9" s="20"/>
      <c r="H9" s="20"/>
      <c r="I9" s="20"/>
      <c r="J9" s="20"/>
      <c r="K9" s="20"/>
    </row>
    <row r="10" spans="4:11" ht="12">
      <c r="D10" s="43">
        <v>39294</v>
      </c>
      <c r="E10" s="20"/>
      <c r="F10" s="43">
        <v>38929</v>
      </c>
      <c r="G10" s="20"/>
      <c r="H10" s="20"/>
      <c r="I10" s="20"/>
      <c r="J10" s="20"/>
      <c r="K10" s="20"/>
    </row>
    <row r="11" spans="4:11" ht="12">
      <c r="D11" s="35" t="s">
        <v>68</v>
      </c>
      <c r="E11" s="20"/>
      <c r="F11" s="35" t="s">
        <v>68</v>
      </c>
      <c r="G11" s="20"/>
      <c r="H11" s="20"/>
      <c r="I11" s="20"/>
      <c r="J11" s="20"/>
      <c r="K11" s="20"/>
    </row>
    <row r="12" spans="4:11" ht="12">
      <c r="D12" s="21"/>
      <c r="E12" s="20"/>
      <c r="F12" s="21"/>
      <c r="G12" s="20"/>
      <c r="H12" s="20"/>
      <c r="I12" s="20"/>
      <c r="J12" s="20"/>
      <c r="K12" s="20"/>
    </row>
    <row r="13" spans="1:11" ht="12">
      <c r="A13" s="23" t="s">
        <v>125</v>
      </c>
      <c r="B13" s="23"/>
      <c r="D13" s="24"/>
      <c r="E13" s="24"/>
      <c r="F13" s="24"/>
      <c r="G13" s="24"/>
      <c r="H13" s="24"/>
      <c r="I13" s="24"/>
      <c r="J13" s="24"/>
      <c r="K13" s="24"/>
    </row>
    <row r="14" spans="2:11" ht="12">
      <c r="B14" s="3" t="s">
        <v>391</v>
      </c>
      <c r="D14" s="24">
        <f>+'CF worksheet'!H14</f>
        <v>1723</v>
      </c>
      <c r="E14" s="221"/>
      <c r="F14" s="24">
        <v>-327</v>
      </c>
      <c r="G14" s="24"/>
      <c r="H14" s="24"/>
      <c r="I14" s="24"/>
      <c r="J14" s="24"/>
      <c r="K14" s="24"/>
    </row>
    <row r="15" spans="4:11" ht="12">
      <c r="D15" s="24"/>
      <c r="E15" s="221"/>
      <c r="F15" s="24"/>
      <c r="G15" s="24"/>
      <c r="H15" s="24"/>
      <c r="I15" s="24"/>
      <c r="J15" s="24"/>
      <c r="K15" s="24"/>
    </row>
    <row r="16" spans="2:11" ht="12">
      <c r="B16" s="3" t="s">
        <v>128</v>
      </c>
      <c r="D16" s="24"/>
      <c r="E16" s="221"/>
      <c r="F16" s="24"/>
      <c r="G16" s="24"/>
      <c r="H16" s="24"/>
      <c r="I16" s="24"/>
      <c r="J16" s="24"/>
      <c r="K16" s="24"/>
    </row>
    <row r="17" spans="2:11" ht="12">
      <c r="B17" s="3" t="s">
        <v>145</v>
      </c>
      <c r="D17" s="24">
        <f>+'CF worksheet'!H17</f>
        <v>435.30534114</v>
      </c>
      <c r="E17" s="221"/>
      <c r="F17" s="24">
        <v>258</v>
      </c>
      <c r="G17" s="24"/>
      <c r="H17" s="24"/>
      <c r="I17" s="24"/>
      <c r="J17" s="24"/>
      <c r="K17" s="24"/>
    </row>
    <row r="18" spans="2:11" ht="12">
      <c r="B18" s="3" t="s">
        <v>418</v>
      </c>
      <c r="D18" s="24">
        <f>+'CF worksheet'!H18</f>
        <v>1076</v>
      </c>
      <c r="E18" s="221"/>
      <c r="F18" s="24">
        <v>769</v>
      </c>
      <c r="G18" s="24"/>
      <c r="H18" s="24"/>
      <c r="I18" s="24"/>
      <c r="J18" s="24"/>
      <c r="K18" s="24"/>
    </row>
    <row r="19" spans="2:11" ht="12">
      <c r="B19" s="3" t="s">
        <v>282</v>
      </c>
      <c r="D19" s="24">
        <f>+'CF worksheet'!H19</f>
        <v>289</v>
      </c>
      <c r="E19" s="221"/>
      <c r="F19" s="24">
        <v>39</v>
      </c>
      <c r="G19" s="24"/>
      <c r="H19" s="24"/>
      <c r="I19" s="24"/>
      <c r="J19" s="24"/>
      <c r="K19" s="24"/>
    </row>
    <row r="20" spans="2:11" ht="12">
      <c r="B20" s="3" t="s">
        <v>176</v>
      </c>
      <c r="D20" s="24">
        <f>+'CF worksheet'!H20</f>
        <v>5</v>
      </c>
      <c r="E20" s="221"/>
      <c r="F20" s="24">
        <v>0</v>
      </c>
      <c r="G20" s="24"/>
      <c r="H20" s="24"/>
      <c r="I20" s="24"/>
      <c r="J20" s="24"/>
      <c r="K20" s="24"/>
    </row>
    <row r="21" spans="2:11" ht="12">
      <c r="B21" s="3" t="s">
        <v>286</v>
      </c>
      <c r="D21" s="24">
        <f>+'CF worksheet'!C21</f>
        <v>0</v>
      </c>
      <c r="E21" s="221"/>
      <c r="F21" s="24">
        <v>792</v>
      </c>
      <c r="G21" s="24"/>
      <c r="H21" s="24"/>
      <c r="I21" s="24"/>
      <c r="J21" s="24"/>
      <c r="K21" s="24"/>
    </row>
    <row r="22" spans="2:11" ht="12">
      <c r="B22" s="3" t="s">
        <v>341</v>
      </c>
      <c r="D22" s="24">
        <f>+'CF worksheet'!H22</f>
        <v>-289</v>
      </c>
      <c r="E22" s="221"/>
      <c r="F22" s="24">
        <v>137</v>
      </c>
      <c r="G22" s="24"/>
      <c r="H22" s="24"/>
      <c r="I22" s="24"/>
      <c r="J22" s="24"/>
      <c r="K22" s="24"/>
    </row>
    <row r="23" spans="1:11" ht="12">
      <c r="A23" s="3" t="s">
        <v>124</v>
      </c>
      <c r="D23" s="218">
        <f>SUM(D14:D22)</f>
        <v>3239.30534114</v>
      </c>
      <c r="E23" s="222"/>
      <c r="F23" s="218">
        <f>SUM(F14:F22)</f>
        <v>1668</v>
      </c>
      <c r="G23" s="25"/>
      <c r="H23" s="25"/>
      <c r="I23" s="25"/>
      <c r="J23" s="25"/>
      <c r="K23" s="25"/>
    </row>
    <row r="24" spans="4:11" ht="12">
      <c r="D24" s="24"/>
      <c r="E24" s="221"/>
      <c r="F24" s="24"/>
      <c r="G24" s="24"/>
      <c r="H24" s="24"/>
      <c r="I24" s="24"/>
      <c r="J24" s="24"/>
      <c r="K24" s="24"/>
    </row>
    <row r="25" spans="1:11" ht="12">
      <c r="A25" s="3" t="s">
        <v>131</v>
      </c>
      <c r="D25" s="24"/>
      <c r="E25" s="221"/>
      <c r="F25" s="24"/>
      <c r="G25" s="24"/>
      <c r="H25" s="24"/>
      <c r="I25" s="24"/>
      <c r="J25" s="24"/>
      <c r="K25" s="24"/>
    </row>
    <row r="26" spans="2:11" ht="12">
      <c r="B26" s="3" t="s">
        <v>102</v>
      </c>
      <c r="D26" s="24">
        <f>+'CF worksheet'!H27</f>
        <v>1210.69465886</v>
      </c>
      <c r="E26" s="221"/>
      <c r="F26" s="24">
        <v>-1168</v>
      </c>
      <c r="G26" s="24"/>
      <c r="H26" s="24"/>
      <c r="I26" s="24"/>
      <c r="J26" s="24"/>
      <c r="K26" s="24"/>
    </row>
    <row r="27" spans="2:11" ht="12">
      <c r="B27" s="3" t="s">
        <v>70</v>
      </c>
      <c r="D27" s="24">
        <f>+'CF worksheet'!H28</f>
        <v>507</v>
      </c>
      <c r="E27" s="221"/>
      <c r="F27" s="24">
        <v>-7633</v>
      </c>
      <c r="G27" s="24"/>
      <c r="H27" s="24"/>
      <c r="I27" s="24"/>
      <c r="J27" s="24"/>
      <c r="K27" s="24"/>
    </row>
    <row r="28" spans="2:11" ht="12">
      <c r="B28" s="3" t="s">
        <v>160</v>
      </c>
      <c r="D28" s="24">
        <f>+'CF worksheet'!H29</f>
        <v>-9</v>
      </c>
      <c r="E28" s="221"/>
      <c r="F28" s="53">
        <v>-59</v>
      </c>
      <c r="G28" s="24"/>
      <c r="H28" s="24"/>
      <c r="I28" s="24"/>
      <c r="J28" s="24"/>
      <c r="K28" s="24"/>
    </row>
    <row r="29" spans="2:11" ht="12">
      <c r="B29" s="1" t="s">
        <v>103</v>
      </c>
      <c r="D29" s="24">
        <f>+'CF worksheet'!H30</f>
        <v>38</v>
      </c>
      <c r="E29" s="221"/>
      <c r="F29" s="24">
        <v>170</v>
      </c>
      <c r="G29" s="24"/>
      <c r="H29" s="24"/>
      <c r="I29" s="24"/>
      <c r="J29" s="24"/>
      <c r="K29" s="24"/>
    </row>
    <row r="30" spans="2:11" ht="12">
      <c r="B30" s="3" t="s">
        <v>105</v>
      </c>
      <c r="D30" s="24">
        <f>+'CF worksheet'!H31</f>
        <v>-2382</v>
      </c>
      <c r="E30" s="221"/>
      <c r="F30" s="24">
        <v>1516</v>
      </c>
      <c r="G30" s="24"/>
      <c r="H30" s="24"/>
      <c r="I30" s="24"/>
      <c r="J30" s="24"/>
      <c r="K30" s="24"/>
    </row>
    <row r="31" spans="2:11" ht="12">
      <c r="B31" s="3" t="s">
        <v>107</v>
      </c>
      <c r="D31" s="24">
        <f>+'CF worksheet'!H32+'CF worksheet'!H33+'CF worksheet'!H35+'CF worksheet'!H36</f>
        <v>-656.7270676999999</v>
      </c>
      <c r="E31" s="221"/>
      <c r="F31" s="24">
        <f>834-4</f>
        <v>830</v>
      </c>
      <c r="G31" s="24"/>
      <c r="H31" s="24"/>
      <c r="I31" s="24"/>
      <c r="J31" s="24"/>
      <c r="K31" s="24"/>
    </row>
    <row r="32" spans="2:11" ht="12">
      <c r="B32" s="3" t="s">
        <v>108</v>
      </c>
      <c r="D32" s="24">
        <f>+'CF worksheet'!H34</f>
        <v>-142</v>
      </c>
      <c r="E32" s="221"/>
      <c r="F32" s="24">
        <v>145</v>
      </c>
      <c r="G32" s="24"/>
      <c r="H32" s="24"/>
      <c r="I32" s="24"/>
      <c r="J32" s="24"/>
      <c r="K32" s="24"/>
    </row>
    <row r="33" spans="1:11" ht="12">
      <c r="A33" s="3" t="s">
        <v>363</v>
      </c>
      <c r="D33" s="218">
        <f>SUM(D23:D32)</f>
        <v>1805.2729323</v>
      </c>
      <c r="E33" s="222"/>
      <c r="F33" s="218">
        <f>SUM(F23:F32)</f>
        <v>-4531</v>
      </c>
      <c r="G33" s="25"/>
      <c r="H33" s="25"/>
      <c r="I33" s="25"/>
      <c r="J33" s="25"/>
      <c r="K33" s="25"/>
    </row>
    <row r="34" spans="2:11" ht="12">
      <c r="B34" s="3" t="s">
        <v>361</v>
      </c>
      <c r="D34" s="24">
        <f>+'CF worksheet'!H39</f>
        <v>74.72706769999996</v>
      </c>
      <c r="E34" s="222"/>
      <c r="F34" s="24">
        <v>-963</v>
      </c>
      <c r="G34" s="25"/>
      <c r="H34" s="25"/>
      <c r="I34" s="25"/>
      <c r="J34" s="24"/>
      <c r="K34" s="24"/>
    </row>
    <row r="35" spans="1:11" ht="12">
      <c r="A35" s="3" t="s">
        <v>362</v>
      </c>
      <c r="D35" s="218">
        <f>SUM(D33:D34)</f>
        <v>1880</v>
      </c>
      <c r="E35" s="222"/>
      <c r="F35" s="218">
        <f>SUM(F33:F34)</f>
        <v>-5494</v>
      </c>
      <c r="G35" s="25"/>
      <c r="H35" s="25"/>
      <c r="I35" s="25"/>
      <c r="J35" s="25"/>
      <c r="K35" s="25"/>
    </row>
    <row r="36" spans="4:11" ht="12">
      <c r="D36" s="25"/>
      <c r="E36" s="222"/>
      <c r="F36" s="25"/>
      <c r="G36" s="25"/>
      <c r="H36" s="25"/>
      <c r="I36" s="24"/>
      <c r="J36" s="25"/>
      <c r="K36" s="25"/>
    </row>
    <row r="37" spans="1:11" ht="12">
      <c r="A37" s="23" t="s">
        <v>159</v>
      </c>
      <c r="D37" s="24"/>
      <c r="E37" s="221"/>
      <c r="F37" s="24"/>
      <c r="G37" s="24"/>
      <c r="H37" s="24"/>
      <c r="I37" s="24"/>
      <c r="J37" s="24"/>
      <c r="K37" s="24"/>
    </row>
    <row r="38" spans="2:11" ht="12">
      <c r="B38" s="3" t="s">
        <v>283</v>
      </c>
      <c r="D38" s="24">
        <f>+'CF worksheet'!H44</f>
        <v>62</v>
      </c>
      <c r="E38" s="221"/>
      <c r="F38" s="24">
        <v>0</v>
      </c>
      <c r="G38" s="24"/>
      <c r="H38" s="24"/>
      <c r="I38" s="24"/>
      <c r="J38" s="24"/>
      <c r="K38" s="24"/>
    </row>
    <row r="39" spans="2:11" ht="12">
      <c r="B39" s="3" t="s">
        <v>2</v>
      </c>
      <c r="D39" s="24">
        <f>+'CF worksheet'!H46</f>
        <v>-740</v>
      </c>
      <c r="E39" s="222"/>
      <c r="F39" s="24">
        <v>-4086</v>
      </c>
      <c r="G39" s="25"/>
      <c r="H39" s="25"/>
      <c r="I39" s="25"/>
      <c r="J39" s="24"/>
      <c r="K39" s="24"/>
    </row>
    <row r="40" spans="2:11" ht="12">
      <c r="B40" s="3" t="s">
        <v>319</v>
      </c>
      <c r="D40" s="24">
        <f>+'CF worksheet'!H47</f>
        <v>-184</v>
      </c>
      <c r="E40" s="222"/>
      <c r="F40" s="24">
        <v>0</v>
      </c>
      <c r="G40" s="25"/>
      <c r="H40" s="25"/>
      <c r="I40" s="25"/>
      <c r="J40" s="24"/>
      <c r="K40" s="24"/>
    </row>
    <row r="41" spans="1:11" ht="12">
      <c r="A41" s="3" t="s">
        <v>316</v>
      </c>
      <c r="D41" s="218">
        <f>SUM(D37:D40)</f>
        <v>-862</v>
      </c>
      <c r="E41" s="222"/>
      <c r="F41" s="218">
        <f>SUM(F37:F40)</f>
        <v>-4086</v>
      </c>
      <c r="G41" s="25"/>
      <c r="H41" s="25"/>
      <c r="I41" s="25"/>
      <c r="J41" s="25"/>
      <c r="K41" s="25"/>
    </row>
    <row r="42" spans="4:11" ht="12">
      <c r="D42" s="24"/>
      <c r="E42" s="221"/>
      <c r="F42" s="24"/>
      <c r="G42" s="24"/>
      <c r="H42" s="24"/>
      <c r="I42" s="24"/>
      <c r="J42" s="24"/>
      <c r="K42" s="24"/>
    </row>
    <row r="43" spans="1:11" ht="12">
      <c r="A43" s="23" t="s">
        <v>158</v>
      </c>
      <c r="D43" s="25"/>
      <c r="E43" s="222"/>
      <c r="F43" s="25"/>
      <c r="G43" s="25"/>
      <c r="H43" s="25"/>
      <c r="I43" s="25"/>
      <c r="J43" s="25"/>
      <c r="K43" s="25"/>
    </row>
    <row r="44" spans="2:11" ht="12">
      <c r="B44" s="3" t="s">
        <v>173</v>
      </c>
      <c r="D44" s="24">
        <f>+'CF worksheet'!H52</f>
        <v>545</v>
      </c>
      <c r="E44" s="222"/>
      <c r="F44" s="24">
        <v>0</v>
      </c>
      <c r="G44" s="25"/>
      <c r="H44" s="25"/>
      <c r="I44" s="24"/>
      <c r="J44" s="24"/>
      <c r="K44" s="24"/>
    </row>
    <row r="45" spans="2:11" ht="12">
      <c r="B45" s="3" t="s">
        <v>292</v>
      </c>
      <c r="D45" s="24">
        <f>+'CF worksheet'!H53</f>
        <v>30</v>
      </c>
      <c r="E45" s="222"/>
      <c r="F45" s="24">
        <v>302</v>
      </c>
      <c r="G45" s="25"/>
      <c r="H45" s="25"/>
      <c r="I45" s="24"/>
      <c r="J45" s="24"/>
      <c r="K45" s="24"/>
    </row>
    <row r="46" spans="1:11" ht="12">
      <c r="A46" s="3" t="s">
        <v>153</v>
      </c>
      <c r="D46" s="218">
        <f>SUM(D44:D45)</f>
        <v>575</v>
      </c>
      <c r="E46" s="221"/>
      <c r="F46" s="218">
        <f>SUM(F44:F45)</f>
        <v>302</v>
      </c>
      <c r="G46" s="24"/>
      <c r="H46" s="24"/>
      <c r="I46" s="24"/>
      <c r="J46" s="24"/>
      <c r="K46" s="24"/>
    </row>
    <row r="47" spans="4:11" ht="12">
      <c r="D47" s="25"/>
      <c r="E47" s="221"/>
      <c r="F47" s="25"/>
      <c r="G47" s="24"/>
      <c r="H47" s="24"/>
      <c r="I47" s="24"/>
      <c r="J47" s="24"/>
      <c r="K47" s="24"/>
    </row>
    <row r="48" spans="1:11" ht="12">
      <c r="A48" s="3" t="s">
        <v>122</v>
      </c>
      <c r="D48" s="25">
        <f>+'CF worksheet'!H60</f>
        <v>168</v>
      </c>
      <c r="E48" s="221"/>
      <c r="F48" s="25">
        <v>-356</v>
      </c>
      <c r="G48" s="24"/>
      <c r="H48" s="24"/>
      <c r="I48" s="24"/>
      <c r="J48" s="24"/>
      <c r="K48" s="24"/>
    </row>
    <row r="49" spans="4:11" ht="12">
      <c r="D49" s="24"/>
      <c r="E49" s="221"/>
      <c r="F49" s="24"/>
      <c r="G49" s="24"/>
      <c r="H49" s="24"/>
      <c r="I49" s="24"/>
      <c r="J49" s="24"/>
      <c r="K49" s="24"/>
    </row>
    <row r="50" spans="1:11" ht="15.75" customHeight="1">
      <c r="A50" s="23" t="s">
        <v>364</v>
      </c>
      <c r="D50" s="24">
        <f>D35+D41+D46+D48</f>
        <v>1761</v>
      </c>
      <c r="E50" s="221"/>
      <c r="F50" s="24">
        <f>F35+F41+F46+F48</f>
        <v>-9634</v>
      </c>
      <c r="G50" s="24"/>
      <c r="H50" s="24"/>
      <c r="I50" s="24"/>
      <c r="J50" s="24"/>
      <c r="K50" s="24"/>
    </row>
    <row r="51" spans="1:11" ht="15.75" customHeight="1">
      <c r="A51" s="23" t="s">
        <v>228</v>
      </c>
      <c r="D51" s="219">
        <f>+'CF worksheet'!C63</f>
        <v>8617</v>
      </c>
      <c r="E51" s="221"/>
      <c r="F51" s="219">
        <v>12590</v>
      </c>
      <c r="G51" s="24"/>
      <c r="H51" s="24"/>
      <c r="I51" s="24"/>
      <c r="J51" s="24"/>
      <c r="K51" s="24"/>
    </row>
    <row r="52" spans="1:11" ht="17.25" customHeight="1" thickBot="1">
      <c r="A52" s="23" t="s">
        <v>229</v>
      </c>
      <c r="D52" s="220">
        <f>SUM(D50:D51)</f>
        <v>10378</v>
      </c>
      <c r="E52" s="222"/>
      <c r="F52" s="220">
        <f>SUM(F50:F51)</f>
        <v>2956</v>
      </c>
      <c r="G52" s="25"/>
      <c r="H52" s="25"/>
      <c r="I52" s="25"/>
      <c r="J52" s="25"/>
      <c r="K52" s="25"/>
    </row>
    <row r="53" spans="3:11" ht="12.75" thickTop="1">
      <c r="C53" s="24"/>
      <c r="D53" s="24"/>
      <c r="E53" s="221"/>
      <c r="F53" s="24"/>
      <c r="G53" s="24"/>
      <c r="H53" s="24"/>
      <c r="I53" s="24"/>
      <c r="J53" s="24"/>
      <c r="K53" s="24"/>
    </row>
    <row r="54" spans="3:11" ht="12">
      <c r="C54" s="24"/>
      <c r="D54" s="24"/>
      <c r="E54" s="221"/>
      <c r="F54" s="24"/>
      <c r="G54" s="24"/>
      <c r="H54" s="24"/>
      <c r="I54" s="24"/>
      <c r="J54" s="24"/>
      <c r="K54" s="24"/>
    </row>
    <row r="55" spans="1:11" ht="12">
      <c r="A55" s="23" t="s">
        <v>183</v>
      </c>
      <c r="C55" s="24"/>
      <c r="D55" s="24"/>
      <c r="E55" s="221"/>
      <c r="F55" s="24"/>
      <c r="G55" s="24"/>
      <c r="H55" s="24"/>
      <c r="I55" s="24"/>
      <c r="J55" s="24"/>
      <c r="K55" s="24"/>
    </row>
    <row r="56" spans="1:11" ht="15.75" customHeight="1">
      <c r="A56" s="23"/>
      <c r="B56" s="1" t="s">
        <v>222</v>
      </c>
      <c r="C56" s="24"/>
      <c r="D56" s="24">
        <f>+'Balance Sheet'!C27</f>
        <v>310</v>
      </c>
      <c r="E56" s="221"/>
      <c r="F56" s="24">
        <v>300</v>
      </c>
      <c r="G56" s="24"/>
      <c r="H56" s="24"/>
      <c r="I56" s="24"/>
      <c r="J56" s="24"/>
      <c r="K56" s="24"/>
    </row>
    <row r="57" spans="2:11" ht="15.75" customHeight="1">
      <c r="B57" s="3" t="s">
        <v>405</v>
      </c>
      <c r="C57" s="24"/>
      <c r="D57" s="53">
        <f>+'Balance Sheet'!C28-D58</f>
        <v>8024.3</v>
      </c>
      <c r="E57" s="221"/>
      <c r="F57" s="53">
        <v>2656</v>
      </c>
      <c r="G57" s="24"/>
      <c r="H57" s="24"/>
      <c r="I57" s="24"/>
      <c r="J57" s="24"/>
      <c r="K57" s="24"/>
    </row>
    <row r="58" spans="2:11" ht="15.75" customHeight="1">
      <c r="B58" s="3" t="s">
        <v>357</v>
      </c>
      <c r="C58" s="24"/>
      <c r="D58" s="53">
        <f>2000+43.7</f>
        <v>2043.7</v>
      </c>
      <c r="E58" s="221"/>
      <c r="F58" s="53">
        <v>0</v>
      </c>
      <c r="G58" s="24"/>
      <c r="H58" s="24"/>
      <c r="I58" s="24"/>
      <c r="J58" s="24"/>
      <c r="K58" s="24"/>
    </row>
    <row r="59" spans="3:11" ht="17.25" customHeight="1" thickBot="1">
      <c r="C59" s="24"/>
      <c r="D59" s="220">
        <f>SUM(D56:D58)</f>
        <v>10378</v>
      </c>
      <c r="E59" s="221"/>
      <c r="F59" s="220">
        <f>SUM(F56:F58)</f>
        <v>2956</v>
      </c>
      <c r="G59" s="24"/>
      <c r="H59" s="24"/>
      <c r="I59" s="24"/>
      <c r="J59" s="24"/>
      <c r="K59" s="24"/>
    </row>
    <row r="60" spans="3:11" ht="12.75" thickTop="1">
      <c r="C60" s="25"/>
      <c r="D60" s="25"/>
      <c r="E60" s="25"/>
      <c r="F60" s="25"/>
      <c r="G60" s="25"/>
      <c r="H60" s="25"/>
      <c r="I60" s="25"/>
      <c r="J60" s="25"/>
      <c r="K60" s="25"/>
    </row>
    <row r="61" s="153" customFormat="1" ht="12">
      <c r="F61" s="189"/>
    </row>
    <row r="62" spans="1:5" s="150" customFormat="1" ht="12">
      <c r="A62" s="150" t="s">
        <v>127</v>
      </c>
      <c r="B62" s="151"/>
      <c r="C62" s="152"/>
      <c r="E62" s="153"/>
    </row>
    <row r="63" spans="1:5" s="150" customFormat="1" ht="12">
      <c r="A63" s="150" t="s">
        <v>177</v>
      </c>
      <c r="B63" s="151"/>
      <c r="C63" s="152"/>
      <c r="E63" s="153"/>
    </row>
    <row r="64" spans="1:12" s="153" customFormat="1" ht="12.75" customHeight="1">
      <c r="A64" s="277"/>
      <c r="B64" s="278"/>
      <c r="C64" s="278"/>
      <c r="D64" s="278"/>
      <c r="E64" s="278"/>
      <c r="F64" s="278"/>
      <c r="G64" s="146"/>
      <c r="H64" s="146"/>
      <c r="I64" s="146"/>
      <c r="J64" s="146"/>
      <c r="K64" s="146"/>
      <c r="L64" s="146"/>
    </row>
  </sheetData>
  <sheetProtection/>
  <mergeCells count="7">
    <mergeCell ref="A64:F64"/>
    <mergeCell ref="A5:F5"/>
    <mergeCell ref="A6:D6"/>
    <mergeCell ref="A1:F1"/>
    <mergeCell ref="A2:F2"/>
    <mergeCell ref="A3:F3"/>
    <mergeCell ref="A4:F4"/>
  </mergeCells>
  <printOptions/>
  <pageMargins left="0.984251968503937" right="0.3937007874015748" top="0.7874015748031497" bottom="0.72" header="0.5118110236220472" footer="0.41"/>
  <pageSetup horizontalDpi="600" verticalDpi="600" orientation="portrait" scale="76" r:id="rId1"/>
</worksheet>
</file>

<file path=xl/worksheets/sheet6.xml><?xml version="1.0" encoding="utf-8"?>
<worksheet xmlns="http://schemas.openxmlformats.org/spreadsheetml/2006/main" xmlns:r="http://schemas.openxmlformats.org/officeDocument/2006/relationships">
  <dimension ref="A1:V292"/>
  <sheetViews>
    <sheetView view="pageBreakPreview" zoomScaleSheetLayoutView="100" zoomScalePageLayoutView="0" workbookViewId="0" topLeftCell="A196">
      <selection activeCell="Q8" sqref="Q8"/>
    </sheetView>
  </sheetViews>
  <sheetFormatPr defaultColWidth="9.140625" defaultRowHeight="12.75"/>
  <cols>
    <col min="1" max="1" width="4.421875" style="3" customWidth="1"/>
    <col min="2" max="2" width="3.7109375" style="3" customWidth="1"/>
    <col min="3" max="3" width="4.00390625" style="3" customWidth="1"/>
    <col min="4" max="5" width="8.7109375" style="3" customWidth="1"/>
    <col min="6" max="6" width="5.7109375" style="3" customWidth="1"/>
    <col min="7" max="7" width="10.00390625" style="3" customWidth="1"/>
    <col min="8" max="8" width="8.140625" style="3" customWidth="1"/>
    <col min="9" max="9" width="10.00390625" style="3" customWidth="1"/>
    <col min="10" max="10" width="7.7109375" style="3" customWidth="1"/>
    <col min="11" max="11" width="11.28125" style="3" customWidth="1"/>
    <col min="12" max="12" width="6.7109375" style="3" customWidth="1"/>
    <col min="13" max="13" width="5.8515625" style="3" customWidth="1"/>
    <col min="14" max="14" width="7.00390625" style="3" bestFit="1" customWidth="1"/>
    <col min="15" max="15" width="7.00390625" style="3" customWidth="1"/>
    <col min="16" max="16" width="9.140625" style="3" customWidth="1"/>
    <col min="17" max="17" width="10.00390625" style="3" bestFit="1" customWidth="1"/>
    <col min="18" max="16384" width="9.140625" style="3" customWidth="1"/>
  </cols>
  <sheetData>
    <row r="1" spans="1:15" ht="12">
      <c r="A1" s="273" t="s">
        <v>62</v>
      </c>
      <c r="B1" s="273"/>
      <c r="C1" s="273"/>
      <c r="D1" s="273"/>
      <c r="E1" s="273"/>
      <c r="F1" s="273"/>
      <c r="G1" s="273"/>
      <c r="H1" s="273"/>
      <c r="I1" s="273"/>
      <c r="J1" s="273"/>
      <c r="K1" s="273"/>
      <c r="L1" s="273"/>
      <c r="M1" s="273"/>
      <c r="N1" s="273"/>
      <c r="O1" s="273"/>
    </row>
    <row r="2" spans="1:15" ht="12">
      <c r="A2" s="275" t="s">
        <v>403</v>
      </c>
      <c r="B2" s="275"/>
      <c r="C2" s="275"/>
      <c r="D2" s="275"/>
      <c r="E2" s="275"/>
      <c r="F2" s="275"/>
      <c r="G2" s="275"/>
      <c r="H2" s="275"/>
      <c r="I2" s="275"/>
      <c r="J2" s="275"/>
      <c r="K2" s="275"/>
      <c r="L2" s="275"/>
      <c r="M2" s="275"/>
      <c r="N2" s="275"/>
      <c r="O2" s="275"/>
    </row>
    <row r="3" spans="1:15" ht="12">
      <c r="A3" s="301"/>
      <c r="B3" s="301"/>
      <c r="C3" s="301"/>
      <c r="D3" s="301"/>
      <c r="E3" s="301"/>
      <c r="F3" s="301"/>
      <c r="G3" s="301"/>
      <c r="H3" s="301"/>
      <c r="I3" s="301"/>
      <c r="J3" s="301"/>
      <c r="K3" s="301"/>
      <c r="L3" s="301"/>
      <c r="M3" s="301"/>
      <c r="N3" s="301"/>
      <c r="O3" s="301"/>
    </row>
    <row r="4" spans="1:15" ht="12">
      <c r="A4" s="273" t="s">
        <v>155</v>
      </c>
      <c r="B4" s="273"/>
      <c r="C4" s="273"/>
      <c r="D4" s="273"/>
      <c r="E4" s="273"/>
      <c r="F4" s="273"/>
      <c r="G4" s="273"/>
      <c r="H4" s="273"/>
      <c r="I4" s="273"/>
      <c r="J4" s="273"/>
      <c r="K4" s="273"/>
      <c r="L4" s="273"/>
      <c r="M4" s="273"/>
      <c r="N4" s="273"/>
      <c r="O4" s="273"/>
    </row>
    <row r="5" spans="1:15" ht="12">
      <c r="A5" s="303"/>
      <c r="B5" s="303"/>
      <c r="C5" s="303"/>
      <c r="D5" s="303"/>
      <c r="E5" s="303"/>
      <c r="F5" s="303"/>
      <c r="G5" s="303"/>
      <c r="H5" s="303"/>
      <c r="I5" s="303"/>
      <c r="J5" s="303"/>
      <c r="K5" s="303"/>
      <c r="L5" s="303"/>
      <c r="M5" s="303"/>
      <c r="N5" s="303"/>
      <c r="O5" s="303"/>
    </row>
    <row r="6" spans="1:15" ht="12">
      <c r="A6" s="31"/>
      <c r="B6" s="31"/>
      <c r="C6" s="31"/>
      <c r="D6" s="31"/>
      <c r="E6" s="31"/>
      <c r="F6" s="31"/>
      <c r="G6" s="31"/>
      <c r="H6" s="31"/>
      <c r="I6" s="31"/>
      <c r="J6" s="31"/>
      <c r="K6" s="31"/>
      <c r="L6" s="31"/>
      <c r="M6" s="31"/>
      <c r="N6" s="31"/>
      <c r="O6" s="31"/>
    </row>
    <row r="7" spans="1:15" ht="12">
      <c r="A7" s="82" t="s">
        <v>6</v>
      </c>
      <c r="B7" s="84" t="s">
        <v>7</v>
      </c>
      <c r="C7" s="31"/>
      <c r="D7" s="31"/>
      <c r="E7" s="31"/>
      <c r="F7" s="31"/>
      <c r="G7" s="31"/>
      <c r="H7" s="31"/>
      <c r="I7" s="31"/>
      <c r="J7" s="31"/>
      <c r="K7" s="31"/>
      <c r="L7" s="31"/>
      <c r="M7" s="31"/>
      <c r="N7" s="31"/>
      <c r="O7" s="31"/>
    </row>
    <row r="8" spans="1:15" ht="12">
      <c r="A8" s="34"/>
      <c r="B8" s="31"/>
      <c r="C8" s="31"/>
      <c r="D8" s="31"/>
      <c r="E8" s="31"/>
      <c r="F8" s="31"/>
      <c r="G8" s="31"/>
      <c r="H8" s="31"/>
      <c r="I8" s="31"/>
      <c r="J8" s="31"/>
      <c r="K8" s="31"/>
      <c r="L8" s="31"/>
      <c r="M8" s="31"/>
      <c r="N8" s="31"/>
      <c r="O8" s="31"/>
    </row>
    <row r="9" spans="1:15" ht="12">
      <c r="A9" s="82" t="s">
        <v>8</v>
      </c>
      <c r="B9" s="84" t="s">
        <v>9</v>
      </c>
      <c r="C9" s="31"/>
      <c r="D9" s="31"/>
      <c r="E9" s="31"/>
      <c r="F9" s="31"/>
      <c r="G9" s="31"/>
      <c r="H9" s="31"/>
      <c r="I9" s="31"/>
      <c r="J9" s="31"/>
      <c r="K9" s="31"/>
      <c r="L9" s="31"/>
      <c r="M9" s="31"/>
      <c r="N9" s="31"/>
      <c r="O9" s="31"/>
    </row>
    <row r="10" spans="1:15" ht="12">
      <c r="A10" s="82"/>
      <c r="B10" s="84"/>
      <c r="C10" s="31"/>
      <c r="D10" s="31"/>
      <c r="E10" s="31"/>
      <c r="F10" s="31"/>
      <c r="G10" s="31"/>
      <c r="H10" s="31"/>
      <c r="I10" s="31"/>
      <c r="J10" s="31"/>
      <c r="K10" s="31"/>
      <c r="L10" s="31"/>
      <c r="M10" s="31"/>
      <c r="N10" s="31"/>
      <c r="O10" s="31"/>
    </row>
    <row r="11" spans="1:15" ht="12">
      <c r="A11" s="82"/>
      <c r="B11" s="269" t="s">
        <v>233</v>
      </c>
      <c r="C11" s="294"/>
      <c r="D11" s="294"/>
      <c r="E11" s="294"/>
      <c r="F11" s="294"/>
      <c r="G11" s="294"/>
      <c r="H11" s="294"/>
      <c r="I11" s="294"/>
      <c r="J11" s="294"/>
      <c r="K11" s="294"/>
      <c r="L11" s="294"/>
      <c r="M11" s="294"/>
      <c r="N11" s="294"/>
      <c r="O11" s="294"/>
    </row>
    <row r="12" spans="1:15" ht="12">
      <c r="A12" s="82"/>
      <c r="B12" s="294"/>
      <c r="C12" s="294"/>
      <c r="D12" s="294"/>
      <c r="E12" s="294"/>
      <c r="F12" s="294"/>
      <c r="G12" s="294"/>
      <c r="H12" s="294"/>
      <c r="I12" s="294"/>
      <c r="J12" s="294"/>
      <c r="K12" s="294"/>
      <c r="L12" s="294"/>
      <c r="M12" s="294"/>
      <c r="N12" s="294"/>
      <c r="O12" s="294"/>
    </row>
    <row r="13" spans="1:15" ht="12">
      <c r="A13" s="82"/>
      <c r="B13" s="294"/>
      <c r="C13" s="294"/>
      <c r="D13" s="294"/>
      <c r="E13" s="294"/>
      <c r="F13" s="294"/>
      <c r="G13" s="294"/>
      <c r="H13" s="294"/>
      <c r="I13" s="294"/>
      <c r="J13" s="294"/>
      <c r="K13" s="294"/>
      <c r="L13" s="294"/>
      <c r="M13" s="294"/>
      <c r="N13" s="294"/>
      <c r="O13" s="294"/>
    </row>
    <row r="14" spans="1:15" ht="12">
      <c r="A14" s="82"/>
      <c r="B14" s="294"/>
      <c r="C14" s="294"/>
      <c r="D14" s="294"/>
      <c r="E14" s="294"/>
      <c r="F14" s="294"/>
      <c r="G14" s="294"/>
      <c r="H14" s="294"/>
      <c r="I14" s="294"/>
      <c r="J14" s="294"/>
      <c r="K14" s="294"/>
      <c r="L14" s="294"/>
      <c r="M14" s="294"/>
      <c r="N14" s="294"/>
      <c r="O14" s="294"/>
    </row>
    <row r="15" spans="1:15" ht="12" customHeight="1">
      <c r="A15" s="34"/>
      <c r="B15" s="31"/>
      <c r="C15" s="31"/>
      <c r="D15" s="31"/>
      <c r="E15" s="31"/>
      <c r="F15" s="31"/>
      <c r="G15" s="31"/>
      <c r="H15" s="31"/>
      <c r="I15" s="31"/>
      <c r="J15" s="31"/>
      <c r="K15" s="31"/>
      <c r="L15" s="31"/>
      <c r="M15" s="31"/>
      <c r="N15" s="31"/>
      <c r="O15" s="31"/>
    </row>
    <row r="16" spans="1:15" ht="12" customHeight="1">
      <c r="A16" s="34"/>
      <c r="B16" s="302" t="s">
        <v>78</v>
      </c>
      <c r="C16" s="302"/>
      <c r="D16" s="302"/>
      <c r="E16" s="302"/>
      <c r="F16" s="302"/>
      <c r="G16" s="302"/>
      <c r="H16" s="302"/>
      <c r="I16" s="302"/>
      <c r="J16" s="302"/>
      <c r="K16" s="302"/>
      <c r="L16" s="302"/>
      <c r="M16" s="302"/>
      <c r="N16" s="302"/>
      <c r="O16" s="302"/>
    </row>
    <row r="17" spans="1:15" ht="12" customHeight="1">
      <c r="A17" s="34"/>
      <c r="B17" s="302"/>
      <c r="C17" s="302"/>
      <c r="D17" s="302"/>
      <c r="E17" s="302"/>
      <c r="F17" s="302"/>
      <c r="G17" s="302"/>
      <c r="H17" s="302"/>
      <c r="I17" s="302"/>
      <c r="J17" s="302"/>
      <c r="K17" s="302"/>
      <c r="L17" s="302"/>
      <c r="M17" s="302"/>
      <c r="N17" s="302"/>
      <c r="O17" s="302"/>
    </row>
    <row r="18" spans="1:15" ht="12" customHeight="1">
      <c r="A18" s="34"/>
      <c r="B18" s="31"/>
      <c r="C18" s="31"/>
      <c r="D18" s="31"/>
      <c r="E18" s="31"/>
      <c r="F18" s="31"/>
      <c r="G18" s="31"/>
      <c r="H18" s="31"/>
      <c r="I18" s="31"/>
      <c r="J18" s="31"/>
      <c r="K18" s="31"/>
      <c r="L18" s="31"/>
      <c r="M18" s="31"/>
      <c r="N18" s="31"/>
      <c r="O18" s="31"/>
    </row>
    <row r="19" spans="1:15" ht="12" customHeight="1">
      <c r="A19" s="34"/>
      <c r="B19" s="302" t="s">
        <v>79</v>
      </c>
      <c r="C19" s="302"/>
      <c r="D19" s="302"/>
      <c r="E19" s="302"/>
      <c r="F19" s="302"/>
      <c r="G19" s="302"/>
      <c r="H19" s="302"/>
      <c r="I19" s="302"/>
      <c r="J19" s="302"/>
      <c r="K19" s="302"/>
      <c r="L19" s="302"/>
      <c r="M19" s="302"/>
      <c r="N19" s="302"/>
      <c r="O19" s="302"/>
    </row>
    <row r="20" spans="1:15" ht="12" customHeight="1">
      <c r="A20" s="34"/>
      <c r="B20" s="302"/>
      <c r="C20" s="302"/>
      <c r="D20" s="302"/>
      <c r="E20" s="302"/>
      <c r="F20" s="302"/>
      <c r="G20" s="302"/>
      <c r="H20" s="302"/>
      <c r="I20" s="302"/>
      <c r="J20" s="302"/>
      <c r="K20" s="302"/>
      <c r="L20" s="302"/>
      <c r="M20" s="302"/>
      <c r="N20" s="302"/>
      <c r="O20" s="302"/>
    </row>
    <row r="21" spans="1:15" ht="12" customHeight="1">
      <c r="A21" s="34"/>
      <c r="B21" s="302"/>
      <c r="C21" s="302"/>
      <c r="D21" s="302"/>
      <c r="E21" s="302"/>
      <c r="F21" s="302"/>
      <c r="G21" s="302"/>
      <c r="H21" s="302"/>
      <c r="I21" s="302"/>
      <c r="J21" s="302"/>
      <c r="K21" s="302"/>
      <c r="L21" s="302"/>
      <c r="M21" s="302"/>
      <c r="N21" s="302"/>
      <c r="O21" s="302"/>
    </row>
    <row r="22" spans="1:15" ht="12" customHeight="1">
      <c r="A22" s="34"/>
      <c r="B22" s="129"/>
      <c r="C22" s="81"/>
      <c r="D22" s="81"/>
      <c r="E22" s="81"/>
      <c r="F22" s="81"/>
      <c r="G22" s="81"/>
      <c r="H22" s="81"/>
      <c r="I22" s="81"/>
      <c r="J22" s="81"/>
      <c r="K22" s="81"/>
      <c r="L22" s="81"/>
      <c r="M22" s="81"/>
      <c r="N22" s="81"/>
      <c r="O22" s="81"/>
    </row>
    <row r="23" spans="1:15" ht="12" customHeight="1">
      <c r="A23" s="34"/>
      <c r="B23" s="81"/>
      <c r="C23" s="81"/>
      <c r="D23" s="81"/>
      <c r="E23" s="81"/>
      <c r="F23" s="81"/>
      <c r="G23" s="81"/>
      <c r="H23" s="81"/>
      <c r="I23" s="81"/>
      <c r="J23" s="81"/>
      <c r="K23" s="81"/>
      <c r="L23" s="81"/>
      <c r="M23" s="81"/>
      <c r="N23" s="81"/>
      <c r="O23" s="81"/>
    </row>
    <row r="24" spans="1:15" ht="12">
      <c r="A24" s="82" t="s">
        <v>10</v>
      </c>
      <c r="B24" s="84" t="s">
        <v>234</v>
      </c>
      <c r="C24" s="31"/>
      <c r="D24" s="31"/>
      <c r="E24" s="31"/>
      <c r="F24" s="31"/>
      <c r="G24" s="31"/>
      <c r="H24" s="31"/>
      <c r="I24" s="31"/>
      <c r="J24" s="31"/>
      <c r="K24" s="31"/>
      <c r="L24" s="31"/>
      <c r="M24" s="31"/>
      <c r="N24" s="31"/>
      <c r="O24" s="31"/>
    </row>
    <row r="25" spans="1:15" ht="12">
      <c r="A25" s="82"/>
      <c r="B25" s="84"/>
      <c r="C25" s="31"/>
      <c r="D25" s="31"/>
      <c r="E25" s="31"/>
      <c r="F25" s="31"/>
      <c r="G25" s="31"/>
      <c r="H25" s="31"/>
      <c r="I25" s="31"/>
      <c r="J25" s="31"/>
      <c r="K25" s="31"/>
      <c r="L25" s="31"/>
      <c r="M25" s="31"/>
      <c r="N25" s="31"/>
      <c r="O25" s="31"/>
    </row>
    <row r="26" spans="1:15" ht="61.5" customHeight="1">
      <c r="A26" s="82"/>
      <c r="B26" s="268" t="s">
        <v>342</v>
      </c>
      <c r="C26" s="268"/>
      <c r="D26" s="268"/>
      <c r="E26" s="268"/>
      <c r="F26" s="268"/>
      <c r="G26" s="268"/>
      <c r="H26" s="268"/>
      <c r="I26" s="268"/>
      <c r="J26" s="268"/>
      <c r="K26" s="268"/>
      <c r="L26" s="268"/>
      <c r="M26" s="268"/>
      <c r="N26" s="268"/>
      <c r="O26" s="268"/>
    </row>
    <row r="27" spans="1:15" ht="12" customHeight="1">
      <c r="A27" s="82"/>
      <c r="B27" s="268"/>
      <c r="C27" s="268"/>
      <c r="D27" s="143"/>
      <c r="E27" s="143"/>
      <c r="F27" s="143"/>
      <c r="G27" s="143"/>
      <c r="H27" s="143"/>
      <c r="I27" s="143"/>
      <c r="J27" s="143"/>
      <c r="K27" s="143"/>
      <c r="L27" s="143"/>
      <c r="M27" s="143"/>
      <c r="N27" s="143"/>
      <c r="O27" s="143"/>
    </row>
    <row r="28" spans="1:15" ht="12" customHeight="1">
      <c r="A28" s="82"/>
      <c r="B28" s="129" t="s">
        <v>343</v>
      </c>
      <c r="C28" s="129"/>
      <c r="D28" s="13"/>
      <c r="E28" s="129"/>
      <c r="F28" s="129"/>
      <c r="G28" s="129"/>
      <c r="H28" s="129"/>
      <c r="I28" s="129"/>
      <c r="J28" s="129"/>
      <c r="K28" s="129"/>
      <c r="L28" s="129"/>
      <c r="M28" s="129"/>
      <c r="N28" s="129"/>
      <c r="O28" s="129"/>
    </row>
    <row r="29" spans="1:15" ht="12" customHeight="1">
      <c r="A29" s="82"/>
      <c r="B29" s="268"/>
      <c r="C29" s="268"/>
      <c r="E29" s="268"/>
      <c r="F29" s="268"/>
      <c r="G29" s="268"/>
      <c r="H29" s="268"/>
      <c r="I29" s="268"/>
      <c r="J29" s="268"/>
      <c r="K29" s="268"/>
      <c r="L29" s="268"/>
      <c r="M29" s="268"/>
      <c r="N29" s="268"/>
      <c r="O29" s="268"/>
    </row>
    <row r="30" spans="1:15" ht="12" customHeight="1">
      <c r="A30" s="82"/>
      <c r="B30" s="268" t="s">
        <v>344</v>
      </c>
      <c r="C30" s="268"/>
      <c r="F30" s="129" t="s">
        <v>345</v>
      </c>
      <c r="G30" s="129"/>
      <c r="H30" s="129"/>
      <c r="I30" s="129"/>
      <c r="J30" s="129"/>
      <c r="K30" s="129"/>
      <c r="L30" s="129"/>
      <c r="M30" s="129"/>
      <c r="N30" s="129"/>
      <c r="O30" s="129"/>
    </row>
    <row r="31" spans="1:15" ht="12" customHeight="1">
      <c r="A31" s="82"/>
      <c r="B31" s="268" t="s">
        <v>346</v>
      </c>
      <c r="C31" s="268"/>
      <c r="F31" s="129" t="s">
        <v>347</v>
      </c>
      <c r="G31" s="129"/>
      <c r="H31" s="129"/>
      <c r="I31" s="129"/>
      <c r="J31" s="129"/>
      <c r="K31" s="129"/>
      <c r="L31" s="129"/>
      <c r="M31" s="129"/>
      <c r="N31" s="129"/>
      <c r="O31" s="129"/>
    </row>
    <row r="32" spans="1:15" ht="12" customHeight="1">
      <c r="A32" s="82"/>
      <c r="B32" s="268" t="s">
        <v>348</v>
      </c>
      <c r="C32" s="268"/>
      <c r="F32" s="129" t="s">
        <v>349</v>
      </c>
      <c r="G32" s="129"/>
      <c r="H32" s="129"/>
      <c r="I32" s="129"/>
      <c r="J32" s="129"/>
      <c r="K32" s="129"/>
      <c r="L32" s="129"/>
      <c r="M32" s="129"/>
      <c r="N32" s="129"/>
      <c r="O32" s="129"/>
    </row>
    <row r="33" spans="1:15" ht="12" customHeight="1">
      <c r="A33" s="82"/>
      <c r="B33" s="129" t="s">
        <v>350</v>
      </c>
      <c r="C33" s="129"/>
      <c r="D33" s="13"/>
      <c r="E33" s="129"/>
      <c r="F33" s="129" t="s">
        <v>351</v>
      </c>
      <c r="G33" s="129"/>
      <c r="H33" s="129"/>
      <c r="I33" s="129"/>
      <c r="J33" s="129"/>
      <c r="K33" s="129"/>
      <c r="L33" s="129"/>
      <c r="M33" s="129"/>
      <c r="N33" s="129"/>
      <c r="O33" s="129"/>
    </row>
    <row r="34" spans="1:15" ht="12" customHeight="1">
      <c r="A34" s="82"/>
      <c r="B34" s="129" t="s">
        <v>352</v>
      </c>
      <c r="C34" s="129"/>
      <c r="D34" s="13"/>
      <c r="E34" s="129"/>
      <c r="F34" s="129" t="s">
        <v>353</v>
      </c>
      <c r="G34" s="129"/>
      <c r="H34" s="129"/>
      <c r="I34" s="129"/>
      <c r="J34" s="129"/>
      <c r="K34" s="129"/>
      <c r="L34" s="129"/>
      <c r="M34" s="129"/>
      <c r="N34" s="129"/>
      <c r="O34" s="129"/>
    </row>
    <row r="35" spans="1:15" ht="12" customHeight="1">
      <c r="A35" s="82"/>
      <c r="B35" s="268"/>
      <c r="C35" s="268"/>
      <c r="E35" s="268"/>
      <c r="F35" s="268"/>
      <c r="G35" s="268"/>
      <c r="H35" s="268"/>
      <c r="I35" s="268"/>
      <c r="J35" s="268"/>
      <c r="K35" s="268"/>
      <c r="L35" s="268"/>
      <c r="M35" s="268"/>
      <c r="N35" s="268"/>
      <c r="O35" s="268"/>
    </row>
    <row r="36" spans="1:15" ht="12" customHeight="1">
      <c r="A36" s="82"/>
      <c r="B36" s="129" t="s">
        <v>354</v>
      </c>
      <c r="C36" s="129"/>
      <c r="D36" s="13"/>
      <c r="E36" s="129"/>
      <c r="F36" s="129"/>
      <c r="G36" s="129"/>
      <c r="H36" s="129"/>
      <c r="I36" s="129"/>
      <c r="J36" s="129"/>
      <c r="K36" s="129"/>
      <c r="L36" s="129"/>
      <c r="M36" s="129"/>
      <c r="N36" s="129"/>
      <c r="O36" s="129"/>
    </row>
    <row r="37" spans="1:15" ht="12" customHeight="1">
      <c r="A37" s="34"/>
      <c r="B37" s="81"/>
      <c r="C37" s="81"/>
      <c r="D37" s="81"/>
      <c r="E37" s="81"/>
      <c r="F37" s="81"/>
      <c r="G37" s="81"/>
      <c r="H37" s="81"/>
      <c r="I37" s="81"/>
      <c r="J37" s="81"/>
      <c r="K37" s="81"/>
      <c r="L37" s="81"/>
      <c r="M37" s="81"/>
      <c r="N37" s="81"/>
      <c r="O37" s="81"/>
    </row>
    <row r="38" spans="1:15" ht="12">
      <c r="A38" s="34"/>
      <c r="B38" s="31"/>
      <c r="C38" s="31"/>
      <c r="D38" s="31"/>
      <c r="E38" s="31"/>
      <c r="F38" s="31"/>
      <c r="G38" s="31"/>
      <c r="H38" s="31"/>
      <c r="I38" s="31"/>
      <c r="J38" s="31"/>
      <c r="K38" s="31"/>
      <c r="L38" s="31"/>
      <c r="M38" s="31"/>
      <c r="N38" s="31"/>
      <c r="O38" s="31"/>
    </row>
    <row r="39" spans="1:15" ht="12">
      <c r="A39" s="82" t="s">
        <v>11</v>
      </c>
      <c r="B39" s="84" t="s">
        <v>235</v>
      </c>
      <c r="C39" s="31"/>
      <c r="D39" s="31"/>
      <c r="E39" s="31"/>
      <c r="F39" s="31"/>
      <c r="G39" s="31"/>
      <c r="H39" s="31"/>
      <c r="I39" s="31"/>
      <c r="J39" s="31"/>
      <c r="K39" s="31"/>
      <c r="L39" s="31"/>
      <c r="M39" s="31"/>
      <c r="N39" s="31"/>
      <c r="O39" s="31"/>
    </row>
    <row r="40" spans="1:15" ht="12">
      <c r="A40" s="34"/>
      <c r="B40" s="31" t="s">
        <v>80</v>
      </c>
      <c r="C40" s="31"/>
      <c r="D40" s="31"/>
      <c r="E40" s="31"/>
      <c r="F40" s="31"/>
      <c r="G40" s="31"/>
      <c r="H40" s="31"/>
      <c r="I40" s="31"/>
      <c r="J40" s="31"/>
      <c r="K40" s="31"/>
      <c r="L40" s="31"/>
      <c r="M40" s="31"/>
      <c r="N40" s="31"/>
      <c r="O40" s="31"/>
    </row>
    <row r="41" spans="1:15" ht="12">
      <c r="A41" s="34"/>
      <c r="B41" s="31"/>
      <c r="C41" s="31"/>
      <c r="D41" s="31"/>
      <c r="E41" s="31"/>
      <c r="F41" s="31"/>
      <c r="G41" s="31"/>
      <c r="H41" s="31"/>
      <c r="I41" s="31"/>
      <c r="J41" s="31"/>
      <c r="K41" s="31"/>
      <c r="L41" s="31"/>
      <c r="M41" s="31"/>
      <c r="N41" s="31"/>
      <c r="O41" s="31"/>
    </row>
    <row r="42" spans="1:15" ht="12">
      <c r="A42" s="34"/>
      <c r="B42" s="31"/>
      <c r="C42" s="31"/>
      <c r="D42" s="31"/>
      <c r="E42" s="31"/>
      <c r="F42" s="31"/>
      <c r="G42" s="31"/>
      <c r="H42" s="31"/>
      <c r="I42" s="31"/>
      <c r="J42" s="31"/>
      <c r="K42" s="31"/>
      <c r="L42" s="31"/>
      <c r="M42" s="31"/>
      <c r="N42" s="31"/>
      <c r="O42" s="31"/>
    </row>
    <row r="43" spans="1:18" ht="12">
      <c r="A43" s="82" t="s">
        <v>14</v>
      </c>
      <c r="B43" s="84" t="s">
        <v>23</v>
      </c>
      <c r="C43" s="31"/>
      <c r="D43" s="31"/>
      <c r="E43" s="31"/>
      <c r="F43" s="31"/>
      <c r="G43" s="31"/>
      <c r="H43" s="31"/>
      <c r="I43" s="31"/>
      <c r="J43" s="31"/>
      <c r="K43" s="31"/>
      <c r="L43" s="31"/>
      <c r="M43" s="31"/>
      <c r="N43" s="31"/>
      <c r="O43" s="31"/>
      <c r="R43" s="16"/>
    </row>
    <row r="44" spans="1:15" ht="12">
      <c r="A44" s="82"/>
      <c r="B44" s="269" t="s">
        <v>322</v>
      </c>
      <c r="C44" s="294"/>
      <c r="D44" s="294"/>
      <c r="E44" s="294"/>
      <c r="F44" s="294"/>
      <c r="G44" s="294"/>
      <c r="H44" s="294"/>
      <c r="I44" s="294"/>
      <c r="J44" s="294"/>
      <c r="K44" s="294"/>
      <c r="L44" s="294"/>
      <c r="M44" s="294"/>
      <c r="N44" s="294"/>
      <c r="O44" s="294"/>
    </row>
    <row r="45" spans="1:15" ht="12">
      <c r="A45" s="82"/>
      <c r="B45" s="294"/>
      <c r="C45" s="294"/>
      <c r="D45" s="294"/>
      <c r="E45" s="294"/>
      <c r="F45" s="294"/>
      <c r="G45" s="294"/>
      <c r="H45" s="294"/>
      <c r="I45" s="294"/>
      <c r="J45" s="294"/>
      <c r="K45" s="294"/>
      <c r="L45" s="294"/>
      <c r="M45" s="294"/>
      <c r="N45" s="294"/>
      <c r="O45" s="294"/>
    </row>
    <row r="46" spans="1:15" ht="12">
      <c r="A46" s="82"/>
      <c r="B46" s="294"/>
      <c r="C46" s="294"/>
      <c r="D46" s="294"/>
      <c r="E46" s="294"/>
      <c r="F46" s="294"/>
      <c r="G46" s="294"/>
      <c r="H46" s="294"/>
      <c r="I46" s="294"/>
      <c r="J46" s="294"/>
      <c r="K46" s="294"/>
      <c r="L46" s="294"/>
      <c r="M46" s="294"/>
      <c r="N46" s="294"/>
      <c r="O46" s="294"/>
    </row>
    <row r="47" spans="1:15" ht="12.75" thickBot="1">
      <c r="A47" s="34"/>
      <c r="B47" s="145"/>
      <c r="C47" s="145"/>
      <c r="D47" s="145"/>
      <c r="E47" s="145"/>
      <c r="F47" s="145"/>
      <c r="G47" s="145"/>
      <c r="H47" s="145"/>
      <c r="I47" s="145"/>
      <c r="J47" s="145"/>
      <c r="K47" s="145"/>
      <c r="L47" s="145"/>
      <c r="M47" s="145"/>
      <c r="N47" s="145"/>
      <c r="O47" s="145"/>
    </row>
    <row r="48" spans="1:15" ht="12">
      <c r="A48" s="34"/>
      <c r="B48" s="272" t="s">
        <v>90</v>
      </c>
      <c r="C48" s="255"/>
      <c r="D48" s="255"/>
      <c r="E48" s="255"/>
      <c r="F48" s="255"/>
      <c r="G48" s="255"/>
      <c r="H48" s="255"/>
      <c r="I48" s="255"/>
      <c r="J48" s="256"/>
      <c r="K48" s="253" t="s">
        <v>419</v>
      </c>
      <c r="L48" s="254"/>
      <c r="M48" s="236" t="s">
        <v>83</v>
      </c>
      <c r="N48" s="237"/>
      <c r="O48" s="238"/>
    </row>
    <row r="49" spans="1:15" ht="12">
      <c r="A49" s="34"/>
      <c r="B49" s="257"/>
      <c r="C49" s="258"/>
      <c r="D49" s="258"/>
      <c r="E49" s="258"/>
      <c r="F49" s="258"/>
      <c r="G49" s="258"/>
      <c r="H49" s="258"/>
      <c r="I49" s="258"/>
      <c r="J49" s="259"/>
      <c r="K49" s="234"/>
      <c r="L49" s="235"/>
      <c r="M49" s="296"/>
      <c r="N49" s="297"/>
      <c r="O49" s="298"/>
    </row>
    <row r="50" spans="1:20" ht="12">
      <c r="A50" s="34"/>
      <c r="B50" s="260"/>
      <c r="C50" s="261"/>
      <c r="D50" s="261"/>
      <c r="E50" s="261"/>
      <c r="F50" s="261"/>
      <c r="G50" s="261"/>
      <c r="H50" s="261"/>
      <c r="I50" s="261"/>
      <c r="J50" s="262"/>
      <c r="K50" s="304" t="s">
        <v>24</v>
      </c>
      <c r="L50" s="305"/>
      <c r="M50" s="306" t="s">
        <v>24</v>
      </c>
      <c r="N50" s="306"/>
      <c r="O50" s="307"/>
      <c r="T50" s="173"/>
    </row>
    <row r="51" spans="1:15" ht="12">
      <c r="A51" s="34"/>
      <c r="B51" s="264"/>
      <c r="C51" s="265"/>
      <c r="D51" s="265"/>
      <c r="E51" s="265"/>
      <c r="F51" s="265"/>
      <c r="G51" s="265"/>
      <c r="H51" s="265"/>
      <c r="I51" s="265"/>
      <c r="J51" s="266"/>
      <c r="K51" s="245"/>
      <c r="L51" s="246"/>
      <c r="M51" s="247"/>
      <c r="N51" s="247"/>
      <c r="O51" s="248"/>
    </row>
    <row r="52" spans="1:22" ht="12">
      <c r="A52" s="34"/>
      <c r="B52" s="270" t="s">
        <v>76</v>
      </c>
      <c r="C52" s="271"/>
      <c r="D52" s="271"/>
      <c r="E52" s="271"/>
      <c r="F52" s="271"/>
      <c r="G52" s="271"/>
      <c r="H52" s="271"/>
      <c r="I52" s="271"/>
      <c r="J52" s="271"/>
      <c r="K52" s="249">
        <f>33396-4541</f>
        <v>28855</v>
      </c>
      <c r="L52" s="252"/>
      <c r="M52" s="249">
        <v>263</v>
      </c>
      <c r="N52" s="250"/>
      <c r="O52" s="251"/>
      <c r="Q52" s="8"/>
      <c r="S52" s="250"/>
      <c r="T52" s="250"/>
      <c r="U52" s="8"/>
      <c r="V52" s="172"/>
    </row>
    <row r="53" spans="1:22" ht="12">
      <c r="A53" s="34"/>
      <c r="B53" s="270" t="s">
        <v>77</v>
      </c>
      <c r="C53" s="271"/>
      <c r="D53" s="271"/>
      <c r="E53" s="271"/>
      <c r="F53" s="271"/>
      <c r="G53" s="271"/>
      <c r="H53" s="271"/>
      <c r="I53" s="271"/>
      <c r="J53" s="263"/>
      <c r="K53" s="249">
        <v>12312</v>
      </c>
      <c r="L53" s="252"/>
      <c r="M53" s="249">
        <v>546</v>
      </c>
      <c r="N53" s="250"/>
      <c r="O53" s="251"/>
      <c r="Q53" s="8"/>
      <c r="S53" s="250"/>
      <c r="T53" s="250"/>
      <c r="U53" s="8"/>
      <c r="V53" s="172"/>
    </row>
    <row r="54" spans="1:20" ht="12.75">
      <c r="A54" s="34"/>
      <c r="B54" s="137" t="s">
        <v>392</v>
      </c>
      <c r="C54" s="109"/>
      <c r="D54" s="109"/>
      <c r="E54" s="109"/>
      <c r="F54" s="109"/>
      <c r="G54" s="109"/>
      <c r="H54" s="109"/>
      <c r="I54" s="163"/>
      <c r="J54" s="138"/>
      <c r="K54" s="311">
        <v>0</v>
      </c>
      <c r="L54" s="312"/>
      <c r="M54" s="311">
        <v>-224</v>
      </c>
      <c r="N54" s="313"/>
      <c r="O54" s="314"/>
      <c r="Q54" s="8"/>
      <c r="S54" s="250"/>
      <c r="T54" s="315"/>
    </row>
    <row r="55" spans="1:20" ht="12.75" thickBot="1">
      <c r="A55" s="34"/>
      <c r="B55" s="308"/>
      <c r="C55" s="309"/>
      <c r="D55" s="309"/>
      <c r="E55" s="309"/>
      <c r="F55" s="309"/>
      <c r="G55" s="309"/>
      <c r="H55" s="309"/>
      <c r="I55" s="309"/>
      <c r="J55" s="310"/>
      <c r="K55" s="299">
        <f>SUM(K52:L54)</f>
        <v>41167</v>
      </c>
      <c r="L55" s="300"/>
      <c r="M55" s="299">
        <f>SUM(M52:O54)</f>
        <v>585</v>
      </c>
      <c r="N55" s="316"/>
      <c r="O55" s="317"/>
      <c r="Q55" s="8"/>
      <c r="S55" s="16"/>
      <c r="T55" s="16"/>
    </row>
    <row r="56" spans="1:15" ht="12">
      <c r="A56" s="34"/>
      <c r="B56" s="31"/>
      <c r="C56" s="31"/>
      <c r="D56" s="31"/>
      <c r="E56" s="31"/>
      <c r="F56" s="31"/>
      <c r="G56" s="31"/>
      <c r="H56" s="31"/>
      <c r="I56" s="31"/>
      <c r="J56" s="31"/>
      <c r="K56" s="31"/>
      <c r="L56" s="139"/>
      <c r="M56" s="31"/>
      <c r="N56" s="31"/>
      <c r="O56" s="139"/>
    </row>
    <row r="57" spans="1:15" ht="12.75" thickBot="1">
      <c r="A57" s="34"/>
      <c r="B57" s="31"/>
      <c r="C57" s="31"/>
      <c r="D57" s="31"/>
      <c r="E57" s="31"/>
      <c r="F57" s="31"/>
      <c r="G57" s="31"/>
      <c r="H57" s="31"/>
      <c r="I57" s="31"/>
      <c r="J57" s="31"/>
      <c r="K57" s="31"/>
      <c r="L57" s="139"/>
      <c r="M57" s="31"/>
      <c r="N57" s="31"/>
      <c r="O57" s="139"/>
    </row>
    <row r="58" spans="1:15" ht="12">
      <c r="A58" s="34"/>
      <c r="B58" s="272" t="s">
        <v>91</v>
      </c>
      <c r="C58" s="255"/>
      <c r="D58" s="255"/>
      <c r="E58" s="255"/>
      <c r="F58" s="255"/>
      <c r="G58" s="255"/>
      <c r="H58" s="255"/>
      <c r="I58" s="255"/>
      <c r="J58" s="256"/>
      <c r="K58" s="253" t="s">
        <v>419</v>
      </c>
      <c r="L58" s="254"/>
      <c r="M58" s="236" t="s">
        <v>83</v>
      </c>
      <c r="N58" s="237"/>
      <c r="O58" s="238"/>
    </row>
    <row r="59" spans="1:15" ht="12">
      <c r="A59" s="34"/>
      <c r="B59" s="257"/>
      <c r="C59" s="258"/>
      <c r="D59" s="258"/>
      <c r="E59" s="258"/>
      <c r="F59" s="258"/>
      <c r="G59" s="258"/>
      <c r="H59" s="258"/>
      <c r="I59" s="258"/>
      <c r="J59" s="259"/>
      <c r="K59" s="234"/>
      <c r="L59" s="235"/>
      <c r="M59" s="296"/>
      <c r="N59" s="297"/>
      <c r="O59" s="298"/>
    </row>
    <row r="60" spans="1:15" ht="12">
      <c r="A60" s="34"/>
      <c r="B60" s="260"/>
      <c r="C60" s="261"/>
      <c r="D60" s="261"/>
      <c r="E60" s="261"/>
      <c r="F60" s="261"/>
      <c r="G60" s="261"/>
      <c r="H60" s="261"/>
      <c r="I60" s="261"/>
      <c r="J60" s="262"/>
      <c r="K60" s="304" t="s">
        <v>24</v>
      </c>
      <c r="L60" s="305"/>
      <c r="M60" s="306" t="s">
        <v>24</v>
      </c>
      <c r="N60" s="306"/>
      <c r="O60" s="307"/>
    </row>
    <row r="61" spans="1:15" ht="12">
      <c r="A61" s="34"/>
      <c r="B61" s="264"/>
      <c r="C61" s="265"/>
      <c r="D61" s="265"/>
      <c r="E61" s="265"/>
      <c r="F61" s="265"/>
      <c r="G61" s="265"/>
      <c r="H61" s="265"/>
      <c r="I61" s="265"/>
      <c r="J61" s="266"/>
      <c r="K61" s="245"/>
      <c r="L61" s="246"/>
      <c r="M61" s="247"/>
      <c r="N61" s="247"/>
      <c r="O61" s="248"/>
    </row>
    <row r="62" spans="1:15" ht="12">
      <c r="A62" s="34"/>
      <c r="B62" s="270" t="s">
        <v>76</v>
      </c>
      <c r="C62" s="271"/>
      <c r="D62" s="271"/>
      <c r="E62" s="271"/>
      <c r="F62" s="271"/>
      <c r="G62" s="271"/>
      <c r="H62" s="271"/>
      <c r="I62" s="271"/>
      <c r="J62" s="271"/>
      <c r="K62" s="249">
        <v>49311</v>
      </c>
      <c r="L62" s="252"/>
      <c r="M62" s="249">
        <v>904</v>
      </c>
      <c r="N62" s="250"/>
      <c r="O62" s="251"/>
    </row>
    <row r="63" spans="1:15" ht="12">
      <c r="A63" s="34"/>
      <c r="B63" s="270" t="s">
        <v>77</v>
      </c>
      <c r="C63" s="271"/>
      <c r="D63" s="271"/>
      <c r="E63" s="271"/>
      <c r="F63" s="271"/>
      <c r="G63" s="271"/>
      <c r="H63" s="271"/>
      <c r="I63" s="271"/>
      <c r="J63" s="263"/>
      <c r="K63" s="249">
        <v>7237</v>
      </c>
      <c r="L63" s="252"/>
      <c r="M63" s="249">
        <v>-386</v>
      </c>
      <c r="N63" s="250"/>
      <c r="O63" s="251"/>
    </row>
    <row r="64" spans="1:15" ht="12">
      <c r="A64" s="34"/>
      <c r="B64" s="137" t="s">
        <v>392</v>
      </c>
      <c r="C64" s="109"/>
      <c r="D64" s="109"/>
      <c r="E64" s="109"/>
      <c r="F64" s="109"/>
      <c r="G64" s="109"/>
      <c r="H64" s="109"/>
      <c r="I64" s="109"/>
      <c r="J64" s="138"/>
      <c r="K64" s="177"/>
      <c r="L64" s="176">
        <v>0</v>
      </c>
      <c r="M64" s="177"/>
      <c r="N64" s="174"/>
      <c r="O64" s="175">
        <v>-329</v>
      </c>
    </row>
    <row r="65" spans="1:15" ht="12.75" thickBot="1">
      <c r="A65" s="34"/>
      <c r="B65" s="308"/>
      <c r="C65" s="309"/>
      <c r="D65" s="309"/>
      <c r="E65" s="309"/>
      <c r="F65" s="309"/>
      <c r="G65" s="309"/>
      <c r="H65" s="309"/>
      <c r="I65" s="309"/>
      <c r="J65" s="310"/>
      <c r="K65" s="299">
        <f>SUM(K62:L64)</f>
        <v>56548</v>
      </c>
      <c r="L65" s="300"/>
      <c r="M65" s="299">
        <f>SUM(M62:O64)</f>
        <v>189</v>
      </c>
      <c r="N65" s="316"/>
      <c r="O65" s="317"/>
    </row>
    <row r="66" spans="1:15" ht="12">
      <c r="A66" s="34"/>
      <c r="B66" s="109"/>
      <c r="C66" s="109"/>
      <c r="D66" s="109"/>
      <c r="E66" s="109"/>
      <c r="F66" s="109"/>
      <c r="G66" s="109"/>
      <c r="H66" s="109"/>
      <c r="I66" s="109"/>
      <c r="J66" s="109"/>
      <c r="K66" s="113"/>
      <c r="L66" s="114"/>
      <c r="M66" s="113"/>
      <c r="N66" s="113"/>
      <c r="O66" s="114"/>
    </row>
    <row r="67" spans="1:15" ht="12.75" thickBot="1">
      <c r="A67" s="34"/>
      <c r="B67" s="109"/>
      <c r="C67" s="109"/>
      <c r="D67" s="109"/>
      <c r="E67" s="109"/>
      <c r="F67" s="109"/>
      <c r="G67" s="109"/>
      <c r="H67" s="109"/>
      <c r="I67" s="109"/>
      <c r="J67" s="109"/>
      <c r="K67" s="113"/>
      <c r="L67" s="114"/>
      <c r="M67" s="113"/>
      <c r="N67" s="113"/>
      <c r="O67" s="114"/>
    </row>
    <row r="68" spans="1:15" ht="12">
      <c r="A68" s="34"/>
      <c r="B68" s="272" t="s">
        <v>50</v>
      </c>
      <c r="C68" s="255"/>
      <c r="D68" s="255"/>
      <c r="E68" s="255"/>
      <c r="F68" s="255"/>
      <c r="G68" s="255"/>
      <c r="H68" s="255"/>
      <c r="I68" s="255"/>
      <c r="J68" s="256"/>
      <c r="K68" s="253" t="s">
        <v>419</v>
      </c>
      <c r="L68" s="254"/>
      <c r="M68" s="236" t="s">
        <v>83</v>
      </c>
      <c r="N68" s="237"/>
      <c r="O68" s="238"/>
    </row>
    <row r="69" spans="1:15" ht="12">
      <c r="A69" s="34"/>
      <c r="B69" s="257"/>
      <c r="C69" s="258"/>
      <c r="D69" s="258"/>
      <c r="E69" s="258"/>
      <c r="F69" s="258"/>
      <c r="G69" s="258"/>
      <c r="H69" s="258"/>
      <c r="I69" s="258"/>
      <c r="J69" s="259"/>
      <c r="K69" s="234"/>
      <c r="L69" s="235"/>
      <c r="M69" s="296"/>
      <c r="N69" s="297"/>
      <c r="O69" s="298"/>
    </row>
    <row r="70" spans="1:15" ht="12">
      <c r="A70" s="34"/>
      <c r="B70" s="260"/>
      <c r="C70" s="261"/>
      <c r="D70" s="261"/>
      <c r="E70" s="261"/>
      <c r="F70" s="261"/>
      <c r="G70" s="261"/>
      <c r="H70" s="261"/>
      <c r="I70" s="261"/>
      <c r="J70" s="262"/>
      <c r="K70" s="304" t="s">
        <v>24</v>
      </c>
      <c r="L70" s="305"/>
      <c r="M70" s="306" t="s">
        <v>24</v>
      </c>
      <c r="N70" s="306"/>
      <c r="O70" s="307"/>
    </row>
    <row r="71" spans="1:15" ht="12">
      <c r="A71" s="34"/>
      <c r="B71" s="264"/>
      <c r="C71" s="265"/>
      <c r="D71" s="265"/>
      <c r="E71" s="265"/>
      <c r="F71" s="265"/>
      <c r="G71" s="265"/>
      <c r="H71" s="265"/>
      <c r="I71" s="265"/>
      <c r="J71" s="266"/>
      <c r="K71" s="245"/>
      <c r="L71" s="246"/>
      <c r="M71" s="247"/>
      <c r="N71" s="247"/>
      <c r="O71" s="248"/>
    </row>
    <row r="72" spans="1:15" ht="12">
      <c r="A72" s="34"/>
      <c r="B72" s="270" t="s">
        <v>76</v>
      </c>
      <c r="C72" s="271"/>
      <c r="D72" s="271"/>
      <c r="E72" s="271"/>
      <c r="F72" s="271"/>
      <c r="G72" s="271"/>
      <c r="H72" s="271"/>
      <c r="I72" s="271"/>
      <c r="J72" s="271"/>
      <c r="K72" s="249">
        <f>79029-8968</f>
        <v>70061</v>
      </c>
      <c r="L72" s="252"/>
      <c r="M72" s="249">
        <v>1170</v>
      </c>
      <c r="N72" s="250"/>
      <c r="O72" s="251"/>
    </row>
    <row r="73" spans="1:15" ht="12">
      <c r="A73" s="34"/>
      <c r="B73" s="270" t="s">
        <v>77</v>
      </c>
      <c r="C73" s="271"/>
      <c r="D73" s="271"/>
      <c r="E73" s="271"/>
      <c r="F73" s="271"/>
      <c r="G73" s="271"/>
      <c r="H73" s="271"/>
      <c r="I73" s="271"/>
      <c r="J73" s="263"/>
      <c r="K73" s="249">
        <v>23824</v>
      </c>
      <c r="L73" s="252"/>
      <c r="M73" s="249">
        <v>840</v>
      </c>
      <c r="N73" s="250"/>
      <c r="O73" s="251"/>
    </row>
    <row r="74" spans="1:15" ht="12.75">
      <c r="A74" s="34"/>
      <c r="B74" s="137" t="s">
        <v>392</v>
      </c>
      <c r="C74" s="109"/>
      <c r="D74" s="109"/>
      <c r="E74" s="109"/>
      <c r="F74" s="109"/>
      <c r="G74" s="109"/>
      <c r="H74" s="109"/>
      <c r="I74" s="109"/>
      <c r="J74" s="162"/>
      <c r="K74" s="311">
        <v>0</v>
      </c>
      <c r="L74" s="312"/>
      <c r="M74" s="311">
        <v>-287</v>
      </c>
      <c r="N74" s="313"/>
      <c r="O74" s="314"/>
    </row>
    <row r="75" spans="1:15" ht="12.75" thickBot="1">
      <c r="A75" s="34"/>
      <c r="B75" s="308"/>
      <c r="C75" s="309"/>
      <c r="D75" s="309"/>
      <c r="E75" s="309"/>
      <c r="F75" s="309"/>
      <c r="G75" s="309"/>
      <c r="H75" s="309"/>
      <c r="I75" s="309"/>
      <c r="J75" s="310"/>
      <c r="K75" s="299">
        <f>SUM(K72:L74)</f>
        <v>93885</v>
      </c>
      <c r="L75" s="300"/>
      <c r="M75" s="299">
        <f>SUM(M72:O74)</f>
        <v>1723</v>
      </c>
      <c r="N75" s="316"/>
      <c r="O75" s="317"/>
    </row>
    <row r="76" spans="1:15" ht="12">
      <c r="A76" s="34"/>
      <c r="B76" s="109"/>
      <c r="C76" s="109"/>
      <c r="D76" s="109"/>
      <c r="E76" s="109"/>
      <c r="F76" s="109"/>
      <c r="G76" s="109"/>
      <c r="H76" s="109"/>
      <c r="I76" s="109"/>
      <c r="J76" s="109"/>
      <c r="K76" s="113"/>
      <c r="L76" s="114"/>
      <c r="M76" s="113"/>
      <c r="N76" s="113"/>
      <c r="O76" s="114"/>
    </row>
    <row r="77" spans="1:15" ht="12.75" thickBot="1">
      <c r="A77" s="34"/>
      <c r="B77" s="109"/>
      <c r="C77" s="109"/>
      <c r="D77" s="109"/>
      <c r="E77" s="109"/>
      <c r="F77" s="109"/>
      <c r="G77" s="109"/>
      <c r="H77" s="109"/>
      <c r="I77" s="109"/>
      <c r="J77" s="109"/>
      <c r="K77" s="113"/>
      <c r="L77" s="114"/>
      <c r="M77" s="113"/>
      <c r="N77" s="113"/>
      <c r="O77" s="114"/>
    </row>
    <row r="78" spans="1:15" ht="12">
      <c r="A78" s="34"/>
      <c r="B78" s="272" t="s">
        <v>51</v>
      </c>
      <c r="C78" s="255"/>
      <c r="D78" s="255"/>
      <c r="E78" s="255"/>
      <c r="F78" s="255"/>
      <c r="G78" s="255"/>
      <c r="H78" s="255"/>
      <c r="I78" s="255"/>
      <c r="J78" s="256"/>
      <c r="K78" s="253" t="s">
        <v>419</v>
      </c>
      <c r="L78" s="254"/>
      <c r="M78" s="236" t="s">
        <v>83</v>
      </c>
      <c r="N78" s="237"/>
      <c r="O78" s="238"/>
    </row>
    <row r="79" spans="1:15" ht="12">
      <c r="A79" s="34"/>
      <c r="B79" s="257"/>
      <c r="C79" s="258"/>
      <c r="D79" s="258"/>
      <c r="E79" s="258"/>
      <c r="F79" s="258"/>
      <c r="G79" s="258"/>
      <c r="H79" s="258"/>
      <c r="I79" s="258"/>
      <c r="J79" s="259"/>
      <c r="K79" s="234"/>
      <c r="L79" s="235"/>
      <c r="M79" s="296"/>
      <c r="N79" s="297"/>
      <c r="O79" s="298"/>
    </row>
    <row r="80" spans="1:15" ht="12">
      <c r="A80" s="34"/>
      <c r="B80" s="260"/>
      <c r="C80" s="261"/>
      <c r="D80" s="261"/>
      <c r="E80" s="261"/>
      <c r="F80" s="261"/>
      <c r="G80" s="261"/>
      <c r="H80" s="261"/>
      <c r="I80" s="261"/>
      <c r="J80" s="262"/>
      <c r="K80" s="304" t="s">
        <v>24</v>
      </c>
      <c r="L80" s="305"/>
      <c r="M80" s="306" t="s">
        <v>24</v>
      </c>
      <c r="N80" s="306"/>
      <c r="O80" s="307"/>
    </row>
    <row r="81" spans="1:15" ht="12">
      <c r="A81" s="34"/>
      <c r="B81" s="264"/>
      <c r="C81" s="265"/>
      <c r="D81" s="265"/>
      <c r="E81" s="265"/>
      <c r="F81" s="265"/>
      <c r="G81" s="265"/>
      <c r="H81" s="265"/>
      <c r="I81" s="265"/>
      <c r="J81" s="266"/>
      <c r="K81" s="245"/>
      <c r="L81" s="246"/>
      <c r="M81" s="247"/>
      <c r="N81" s="247"/>
      <c r="O81" s="248"/>
    </row>
    <row r="82" spans="1:15" ht="12">
      <c r="A82" s="34"/>
      <c r="B82" s="270" t="s">
        <v>76</v>
      </c>
      <c r="C82" s="271"/>
      <c r="D82" s="271"/>
      <c r="E82" s="271"/>
      <c r="F82" s="271"/>
      <c r="G82" s="271"/>
      <c r="H82" s="271"/>
      <c r="I82" s="271"/>
      <c r="J82" s="271"/>
      <c r="K82" s="249">
        <v>87947</v>
      </c>
      <c r="L82" s="252"/>
      <c r="M82" s="249">
        <v>1136</v>
      </c>
      <c r="N82" s="250"/>
      <c r="O82" s="251"/>
    </row>
    <row r="83" spans="1:15" ht="12">
      <c r="A83" s="34"/>
      <c r="B83" s="270" t="s">
        <v>77</v>
      </c>
      <c r="C83" s="271"/>
      <c r="D83" s="271"/>
      <c r="E83" s="271"/>
      <c r="F83" s="271"/>
      <c r="G83" s="271"/>
      <c r="H83" s="271"/>
      <c r="I83" s="271"/>
      <c r="J83" s="263"/>
      <c r="K83" s="249">
        <v>13925</v>
      </c>
      <c r="L83" s="252"/>
      <c r="M83" s="249">
        <v>-843</v>
      </c>
      <c r="N83" s="250"/>
      <c r="O83" s="251"/>
    </row>
    <row r="84" spans="1:15" ht="12.75">
      <c r="A84" s="34"/>
      <c r="B84" s="137" t="s">
        <v>392</v>
      </c>
      <c r="C84" s="109"/>
      <c r="D84" s="109"/>
      <c r="E84" s="109"/>
      <c r="F84" s="109"/>
      <c r="G84" s="109"/>
      <c r="H84" s="109"/>
      <c r="I84" s="109"/>
      <c r="J84" s="138"/>
      <c r="K84" s="311">
        <v>0</v>
      </c>
      <c r="L84" s="312"/>
      <c r="M84" s="311">
        <v>-620</v>
      </c>
      <c r="N84" s="313"/>
      <c r="O84" s="314"/>
    </row>
    <row r="85" spans="1:15" ht="12.75" thickBot="1">
      <c r="A85" s="34"/>
      <c r="B85" s="308"/>
      <c r="C85" s="309"/>
      <c r="D85" s="309"/>
      <c r="E85" s="309"/>
      <c r="F85" s="309"/>
      <c r="G85" s="309"/>
      <c r="H85" s="309"/>
      <c r="I85" s="309"/>
      <c r="J85" s="310"/>
      <c r="K85" s="299">
        <f>SUM(K82:L84)</f>
        <v>101872</v>
      </c>
      <c r="L85" s="300"/>
      <c r="M85" s="299">
        <f>SUM(M82:O84)</f>
        <v>-327</v>
      </c>
      <c r="N85" s="316"/>
      <c r="O85" s="317"/>
    </row>
    <row r="86" spans="1:15" ht="12">
      <c r="A86" s="34"/>
      <c r="B86" s="109"/>
      <c r="C86" s="109"/>
      <c r="D86" s="109"/>
      <c r="E86" s="109"/>
      <c r="F86" s="109"/>
      <c r="G86" s="109"/>
      <c r="H86" s="109"/>
      <c r="I86" s="109"/>
      <c r="J86" s="109"/>
      <c r="K86" s="113"/>
      <c r="L86" s="114"/>
      <c r="M86" s="113"/>
      <c r="N86" s="113"/>
      <c r="O86" s="114"/>
    </row>
    <row r="87" spans="1:15" ht="12">
      <c r="A87" s="34"/>
      <c r="B87" s="109"/>
      <c r="C87" s="109"/>
      <c r="D87" s="109"/>
      <c r="E87" s="109"/>
      <c r="F87" s="109"/>
      <c r="G87" s="109"/>
      <c r="H87" s="109"/>
      <c r="I87" s="109"/>
      <c r="J87" s="109"/>
      <c r="K87" s="113"/>
      <c r="L87" s="114"/>
      <c r="M87" s="113"/>
      <c r="N87" s="113"/>
      <c r="O87" s="114"/>
    </row>
    <row r="88" spans="1:15" ht="12">
      <c r="A88" s="34"/>
      <c r="B88" s="109"/>
      <c r="C88" s="109"/>
      <c r="D88" s="109"/>
      <c r="E88" s="109"/>
      <c r="F88" s="109"/>
      <c r="G88" s="109"/>
      <c r="H88" s="109"/>
      <c r="I88" s="109"/>
      <c r="J88" s="109"/>
      <c r="K88" s="113"/>
      <c r="L88" s="114"/>
      <c r="M88" s="113"/>
      <c r="N88" s="113"/>
      <c r="O88" s="114"/>
    </row>
    <row r="89" spans="1:15" ht="12">
      <c r="A89" s="82" t="s">
        <v>16</v>
      </c>
      <c r="B89" s="84" t="s">
        <v>15</v>
      </c>
      <c r="C89" s="31"/>
      <c r="D89" s="31"/>
      <c r="E89" s="31"/>
      <c r="F89" s="31"/>
      <c r="G89" s="31"/>
      <c r="H89" s="31"/>
      <c r="I89" s="31"/>
      <c r="J89" s="31"/>
      <c r="K89" s="31"/>
      <c r="L89" s="31"/>
      <c r="M89" s="31"/>
      <c r="N89" s="31"/>
      <c r="O89" s="31"/>
    </row>
    <row r="90" spans="1:15" ht="12">
      <c r="A90" s="34"/>
      <c r="B90" s="302" t="s">
        <v>355</v>
      </c>
      <c r="C90" s="302"/>
      <c r="D90" s="302"/>
      <c r="E90" s="302"/>
      <c r="F90" s="302"/>
      <c r="G90" s="302"/>
      <c r="H90" s="302"/>
      <c r="I90" s="302"/>
      <c r="J90" s="302"/>
      <c r="K90" s="302"/>
      <c r="L90" s="302"/>
      <c r="M90" s="302"/>
      <c r="N90" s="302"/>
      <c r="O90" s="302"/>
    </row>
    <row r="91" spans="1:15" ht="12">
      <c r="A91" s="34"/>
      <c r="B91" s="302"/>
      <c r="C91" s="302"/>
      <c r="D91" s="302"/>
      <c r="E91" s="302"/>
      <c r="F91" s="302"/>
      <c r="G91" s="302"/>
      <c r="H91" s="302"/>
      <c r="I91" s="302"/>
      <c r="J91" s="302"/>
      <c r="K91" s="302"/>
      <c r="L91" s="302"/>
      <c r="M91" s="302"/>
      <c r="N91" s="302"/>
      <c r="O91" s="302"/>
    </row>
    <row r="92" spans="1:15" ht="12">
      <c r="A92" s="34"/>
      <c r="B92" s="302"/>
      <c r="C92" s="302"/>
      <c r="D92" s="302"/>
      <c r="E92" s="302"/>
      <c r="F92" s="302"/>
      <c r="G92" s="302"/>
      <c r="H92" s="302"/>
      <c r="I92" s="302"/>
      <c r="J92" s="302"/>
      <c r="K92" s="302"/>
      <c r="L92" s="302"/>
      <c r="M92" s="302"/>
      <c r="N92" s="302"/>
      <c r="O92" s="302"/>
    </row>
    <row r="93" spans="1:15" ht="12">
      <c r="A93" s="34"/>
      <c r="B93" s="109"/>
      <c r="C93" s="109"/>
      <c r="D93" s="109"/>
      <c r="E93" s="109"/>
      <c r="F93" s="109"/>
      <c r="G93" s="109"/>
      <c r="H93" s="109"/>
      <c r="I93" s="109"/>
      <c r="J93" s="109"/>
      <c r="K93" s="113"/>
      <c r="L93" s="114"/>
      <c r="M93" s="113"/>
      <c r="N93" s="113"/>
      <c r="O93" s="114"/>
    </row>
    <row r="94" spans="1:15" ht="12">
      <c r="A94" s="82" t="s">
        <v>18</v>
      </c>
      <c r="B94" s="84" t="s">
        <v>17</v>
      </c>
      <c r="C94" s="31"/>
      <c r="D94" s="31"/>
      <c r="E94" s="31"/>
      <c r="F94" s="31"/>
      <c r="G94" s="31"/>
      <c r="H94" s="31"/>
      <c r="I94" s="31"/>
      <c r="J94" s="31"/>
      <c r="K94" s="31"/>
      <c r="L94" s="31"/>
      <c r="M94" s="31"/>
      <c r="N94" s="31"/>
      <c r="O94" s="31"/>
    </row>
    <row r="95" spans="1:15" ht="12">
      <c r="A95" s="34"/>
      <c r="B95" s="302" t="s">
        <v>110</v>
      </c>
      <c r="C95" s="302"/>
      <c r="D95" s="302"/>
      <c r="E95" s="302"/>
      <c r="F95" s="302"/>
      <c r="G95" s="302"/>
      <c r="H95" s="302"/>
      <c r="I95" s="302"/>
      <c r="J95" s="302"/>
      <c r="K95" s="302"/>
      <c r="L95" s="302"/>
      <c r="M95" s="302"/>
      <c r="N95" s="302"/>
      <c r="O95" s="302"/>
    </row>
    <row r="96" spans="1:15" ht="12">
      <c r="A96" s="34"/>
      <c r="B96" s="302"/>
      <c r="C96" s="302"/>
      <c r="D96" s="302"/>
      <c r="E96" s="302"/>
      <c r="F96" s="302"/>
      <c r="G96" s="302"/>
      <c r="H96" s="302"/>
      <c r="I96" s="302"/>
      <c r="J96" s="302"/>
      <c r="K96" s="302"/>
      <c r="L96" s="302"/>
      <c r="M96" s="302"/>
      <c r="N96" s="302"/>
      <c r="O96" s="302"/>
    </row>
    <row r="97" spans="1:15" ht="12">
      <c r="A97" s="34"/>
      <c r="B97" s="109"/>
      <c r="C97" s="109"/>
      <c r="D97" s="109"/>
      <c r="E97" s="109"/>
      <c r="F97" s="109"/>
      <c r="G97" s="109"/>
      <c r="H97" s="109"/>
      <c r="I97" s="109"/>
      <c r="J97" s="109"/>
      <c r="K97" s="113"/>
      <c r="L97" s="114"/>
      <c r="M97" s="113"/>
      <c r="N97" s="113"/>
      <c r="O97" s="114"/>
    </row>
    <row r="98" spans="1:15" ht="12">
      <c r="A98" s="82" t="s">
        <v>20</v>
      </c>
      <c r="B98" s="84" t="s">
        <v>12</v>
      </c>
      <c r="C98" s="31"/>
      <c r="D98" s="31"/>
      <c r="E98" s="31"/>
      <c r="F98" s="31"/>
      <c r="G98" s="31"/>
      <c r="H98" s="31"/>
      <c r="I98" s="31"/>
      <c r="J98" s="31"/>
      <c r="K98" s="31"/>
      <c r="L98" s="31"/>
      <c r="M98" s="31"/>
      <c r="N98" s="31"/>
      <c r="O98" s="31"/>
    </row>
    <row r="99" spans="1:15" ht="12">
      <c r="A99" s="34"/>
      <c r="B99" s="31" t="s">
        <v>13</v>
      </c>
      <c r="C99" s="31"/>
      <c r="D99" s="31"/>
      <c r="E99" s="31"/>
      <c r="F99" s="31"/>
      <c r="G99" s="31"/>
      <c r="H99" s="31"/>
      <c r="I99" s="31"/>
      <c r="J99" s="31"/>
      <c r="K99" s="31"/>
      <c r="L99" s="31"/>
      <c r="M99" s="31"/>
      <c r="N99" s="31"/>
      <c r="O99" s="31"/>
    </row>
    <row r="100" spans="1:15" ht="12">
      <c r="A100" s="34"/>
      <c r="B100" s="31"/>
      <c r="C100" s="31"/>
      <c r="D100" s="31"/>
      <c r="E100" s="31"/>
      <c r="F100" s="31"/>
      <c r="G100" s="31"/>
      <c r="H100" s="31"/>
      <c r="I100" s="31"/>
      <c r="J100" s="31"/>
      <c r="K100" s="31"/>
      <c r="L100" s="31"/>
      <c r="M100" s="31"/>
      <c r="N100" s="31"/>
      <c r="O100" s="31"/>
    </row>
    <row r="101" spans="1:15" ht="12">
      <c r="A101" s="34"/>
      <c r="B101" s="109"/>
      <c r="C101" s="109"/>
      <c r="D101" s="109"/>
      <c r="E101" s="109"/>
      <c r="F101" s="109"/>
      <c r="G101" s="109"/>
      <c r="H101" s="109"/>
      <c r="I101" s="109"/>
      <c r="J101" s="109"/>
      <c r="K101" s="113"/>
      <c r="L101" s="114"/>
      <c r="M101" s="113"/>
      <c r="N101" s="113"/>
      <c r="O101" s="114"/>
    </row>
    <row r="102" spans="1:15" ht="12">
      <c r="A102" s="82" t="s">
        <v>22</v>
      </c>
      <c r="B102" s="84" t="s">
        <v>21</v>
      </c>
      <c r="C102" s="31"/>
      <c r="D102" s="31"/>
      <c r="E102" s="31"/>
      <c r="F102" s="31"/>
      <c r="G102" s="31"/>
      <c r="H102" s="31"/>
      <c r="I102" s="31"/>
      <c r="J102" s="31"/>
      <c r="K102" s="31"/>
      <c r="L102" s="31"/>
      <c r="M102" s="31"/>
      <c r="N102" s="31"/>
      <c r="O102" s="31"/>
    </row>
    <row r="103" spans="1:15" ht="12">
      <c r="A103" s="82"/>
      <c r="B103" s="302" t="s">
        <v>236</v>
      </c>
      <c r="C103" s="302"/>
      <c r="D103" s="302"/>
      <c r="E103" s="302"/>
      <c r="F103" s="302"/>
      <c r="G103" s="302"/>
      <c r="H103" s="302"/>
      <c r="I103" s="302"/>
      <c r="J103" s="302"/>
      <c r="K103" s="302"/>
      <c r="L103" s="302"/>
      <c r="M103" s="302"/>
      <c r="N103" s="302"/>
      <c r="O103" s="302"/>
    </row>
    <row r="104" spans="1:15" ht="12">
      <c r="A104" s="82"/>
      <c r="B104" s="81"/>
      <c r="C104" s="81"/>
      <c r="D104" s="81"/>
      <c r="E104" s="81"/>
      <c r="F104" s="81"/>
      <c r="G104" s="81"/>
      <c r="H104" s="81"/>
      <c r="I104" s="81"/>
      <c r="J104" s="81"/>
      <c r="K104" s="81"/>
      <c r="L104" s="81"/>
      <c r="M104" s="81"/>
      <c r="N104" s="81"/>
      <c r="O104" s="81"/>
    </row>
    <row r="105" spans="1:15" ht="12">
      <c r="A105" s="34"/>
      <c r="B105" s="31"/>
      <c r="C105" s="31"/>
      <c r="D105" s="31"/>
      <c r="E105" s="31"/>
      <c r="F105" s="31"/>
      <c r="G105" s="31"/>
      <c r="H105" s="31"/>
      <c r="I105" s="31"/>
      <c r="J105" s="31"/>
      <c r="K105" s="31"/>
      <c r="L105" s="31"/>
      <c r="M105" s="31"/>
      <c r="N105" s="31"/>
      <c r="O105" s="31"/>
    </row>
    <row r="106" spans="1:16" ht="12">
      <c r="A106" s="82" t="s">
        <v>25</v>
      </c>
      <c r="B106" s="84" t="s">
        <v>239</v>
      </c>
      <c r="C106" s="31"/>
      <c r="D106" s="31"/>
      <c r="E106" s="31"/>
      <c r="F106" s="31"/>
      <c r="G106" s="31"/>
      <c r="H106" s="31"/>
      <c r="I106" s="31"/>
      <c r="J106" s="31"/>
      <c r="K106" s="31"/>
      <c r="L106" s="31"/>
      <c r="M106" s="31"/>
      <c r="N106" s="31"/>
      <c r="O106" s="31"/>
      <c r="P106" s="8"/>
    </row>
    <row r="107" spans="1:15" ht="12">
      <c r="A107" s="34"/>
      <c r="B107" s="302" t="s">
        <v>111</v>
      </c>
      <c r="C107" s="302"/>
      <c r="D107" s="302"/>
      <c r="E107" s="302"/>
      <c r="F107" s="302"/>
      <c r="G107" s="302"/>
      <c r="H107" s="302"/>
      <c r="I107" s="302"/>
      <c r="J107" s="302"/>
      <c r="K107" s="302"/>
      <c r="L107" s="302"/>
      <c r="M107" s="302"/>
      <c r="N107" s="302"/>
      <c r="O107" s="302"/>
    </row>
    <row r="108" spans="1:15" ht="12">
      <c r="A108" s="34"/>
      <c r="B108" s="302"/>
      <c r="C108" s="302"/>
      <c r="D108" s="302"/>
      <c r="E108" s="302"/>
      <c r="F108" s="302"/>
      <c r="G108" s="302"/>
      <c r="H108" s="302"/>
      <c r="I108" s="302"/>
      <c r="J108" s="302"/>
      <c r="K108" s="302"/>
      <c r="L108" s="302"/>
      <c r="M108" s="302"/>
      <c r="N108" s="302"/>
      <c r="O108" s="302"/>
    </row>
    <row r="109" spans="1:15" ht="12">
      <c r="A109" s="34"/>
      <c r="B109" s="31"/>
      <c r="C109" s="31"/>
      <c r="D109" s="31"/>
      <c r="E109" s="31"/>
      <c r="F109" s="31"/>
      <c r="G109" s="31"/>
      <c r="H109" s="31"/>
      <c r="I109" s="31"/>
      <c r="J109" s="31"/>
      <c r="K109" s="31"/>
      <c r="L109" s="31"/>
      <c r="M109" s="31"/>
      <c r="N109" s="31"/>
      <c r="O109" s="31"/>
    </row>
    <row r="110" spans="1:15" ht="12">
      <c r="A110" s="82" t="s">
        <v>26</v>
      </c>
      <c r="B110" s="84" t="s">
        <v>19</v>
      </c>
      <c r="C110" s="31"/>
      <c r="D110" s="31"/>
      <c r="E110" s="31"/>
      <c r="F110" s="31"/>
      <c r="G110" s="31"/>
      <c r="H110" s="31"/>
      <c r="I110" s="31"/>
      <c r="J110" s="31"/>
      <c r="K110" s="31"/>
      <c r="L110" s="31"/>
      <c r="M110" s="31"/>
      <c r="N110" s="31"/>
      <c r="O110" s="31"/>
    </row>
    <row r="111" spans="1:15" ht="12">
      <c r="A111" s="34"/>
      <c r="B111" s="302" t="s">
        <v>178</v>
      </c>
      <c r="C111" s="302"/>
      <c r="D111" s="302"/>
      <c r="E111" s="302"/>
      <c r="F111" s="302"/>
      <c r="G111" s="302"/>
      <c r="H111" s="302"/>
      <c r="I111" s="302"/>
      <c r="J111" s="302"/>
      <c r="K111" s="302"/>
      <c r="L111" s="302"/>
      <c r="M111" s="302"/>
      <c r="N111" s="302"/>
      <c r="O111" s="302"/>
    </row>
    <row r="112" spans="1:15" ht="12">
      <c r="A112" s="34"/>
      <c r="B112" s="302"/>
      <c r="C112" s="302"/>
      <c r="D112" s="302"/>
      <c r="E112" s="302"/>
      <c r="F112" s="302"/>
      <c r="G112" s="302"/>
      <c r="H112" s="302"/>
      <c r="I112" s="302"/>
      <c r="J112" s="302"/>
      <c r="K112" s="302"/>
      <c r="L112" s="302"/>
      <c r="M112" s="302"/>
      <c r="N112" s="302"/>
      <c r="O112" s="302"/>
    </row>
    <row r="113" spans="1:15" ht="12">
      <c r="A113" s="34"/>
      <c r="B113" s="67"/>
      <c r="C113" s="67"/>
      <c r="D113" s="67"/>
      <c r="E113" s="67"/>
      <c r="F113" s="67"/>
      <c r="G113" s="67"/>
      <c r="H113" s="67"/>
      <c r="I113" s="67"/>
      <c r="J113" s="67"/>
      <c r="K113" s="67"/>
      <c r="L113" s="67"/>
      <c r="M113" s="67"/>
      <c r="N113" s="67"/>
      <c r="O113" s="67"/>
    </row>
    <row r="114" spans="1:15" ht="10.5" customHeight="1">
      <c r="A114" s="34"/>
      <c r="B114" s="67"/>
      <c r="C114" s="67"/>
      <c r="D114" s="67"/>
      <c r="E114" s="67"/>
      <c r="F114" s="67"/>
      <c r="G114" s="67"/>
      <c r="H114" s="67"/>
      <c r="I114" s="67"/>
      <c r="J114" s="67"/>
      <c r="K114" s="67"/>
      <c r="L114" s="67"/>
      <c r="M114" s="67"/>
      <c r="N114" s="67"/>
      <c r="O114" s="67"/>
    </row>
    <row r="115" spans="1:15" ht="12" customHeight="1">
      <c r="A115" s="82" t="s">
        <v>28</v>
      </c>
      <c r="B115" s="84" t="s">
        <v>29</v>
      </c>
      <c r="C115" s="31"/>
      <c r="D115" s="31"/>
      <c r="E115" s="31"/>
      <c r="F115" s="31"/>
      <c r="G115" s="31"/>
      <c r="H115" s="31"/>
      <c r="I115" s="31"/>
      <c r="J115" s="31"/>
      <c r="K115" s="31"/>
      <c r="L115" s="31"/>
      <c r="M115" s="31"/>
      <c r="N115" s="31"/>
      <c r="O115" s="31"/>
    </row>
    <row r="116" spans="1:15" ht="12" customHeight="1">
      <c r="A116" s="82"/>
      <c r="B116" s="207"/>
      <c r="C116" s="207"/>
      <c r="D116" s="207"/>
      <c r="E116" s="207"/>
      <c r="F116" s="207"/>
      <c r="G116" s="207"/>
      <c r="H116" s="207"/>
      <c r="I116" s="207"/>
      <c r="J116" s="207"/>
      <c r="K116" s="207"/>
      <c r="L116" s="207"/>
      <c r="M116" s="207"/>
      <c r="N116" s="207"/>
      <c r="O116" s="207"/>
    </row>
    <row r="117" spans="1:15" ht="12" customHeight="1">
      <c r="A117" s="82"/>
      <c r="B117" s="320" t="s">
        <v>170</v>
      </c>
      <c r="C117" s="320"/>
      <c r="D117" s="320"/>
      <c r="E117" s="320"/>
      <c r="F117" s="320"/>
      <c r="G117" s="320"/>
      <c r="H117" s="320"/>
      <c r="I117" s="320"/>
      <c r="J117" s="320"/>
      <c r="K117" s="320"/>
      <c r="L117" s="320"/>
      <c r="M117" s="320"/>
      <c r="N117" s="320"/>
      <c r="O117" s="320"/>
    </row>
    <row r="118" spans="1:15" ht="12" customHeight="1">
      <c r="A118" s="82"/>
      <c r="B118" s="320"/>
      <c r="C118" s="320"/>
      <c r="D118" s="320"/>
      <c r="E118" s="320"/>
      <c r="F118" s="320"/>
      <c r="G118" s="320"/>
      <c r="H118" s="320"/>
      <c r="I118" s="320"/>
      <c r="J118" s="320"/>
      <c r="K118" s="320"/>
      <c r="L118" s="320"/>
      <c r="M118" s="320"/>
      <c r="N118" s="320"/>
      <c r="O118" s="320"/>
    </row>
    <row r="119" spans="1:15" ht="12" customHeight="1">
      <c r="A119" s="82"/>
      <c r="B119" s="320"/>
      <c r="C119" s="320"/>
      <c r="D119" s="320"/>
      <c r="E119" s="320"/>
      <c r="F119" s="320"/>
      <c r="G119" s="320"/>
      <c r="H119" s="320"/>
      <c r="I119" s="320"/>
      <c r="J119" s="320"/>
      <c r="K119" s="320"/>
      <c r="L119" s="320"/>
      <c r="M119" s="320"/>
      <c r="N119" s="320"/>
      <c r="O119" s="320"/>
    </row>
    <row r="120" spans="1:15" ht="12" customHeight="1">
      <c r="A120" s="82"/>
      <c r="B120" s="295" t="s">
        <v>52</v>
      </c>
      <c r="C120" s="295"/>
      <c r="D120" s="295"/>
      <c r="E120" s="295"/>
      <c r="F120" s="295"/>
      <c r="G120" s="295"/>
      <c r="H120" s="295"/>
      <c r="I120" s="295"/>
      <c r="J120" s="295"/>
      <c r="K120" s="295"/>
      <c r="L120" s="295"/>
      <c r="M120" s="295"/>
      <c r="N120" s="295"/>
      <c r="O120" s="295"/>
    </row>
    <row r="121" spans="1:15" ht="16.5" customHeight="1">
      <c r="A121" s="82"/>
      <c r="B121" s="295"/>
      <c r="C121" s="295"/>
      <c r="D121" s="295"/>
      <c r="E121" s="295"/>
      <c r="F121" s="295"/>
      <c r="G121" s="295"/>
      <c r="H121" s="295"/>
      <c r="I121" s="295"/>
      <c r="J121" s="295"/>
      <c r="K121" s="295"/>
      <c r="L121" s="295"/>
      <c r="M121" s="295"/>
      <c r="N121" s="295"/>
      <c r="O121" s="295"/>
    </row>
    <row r="122" spans="1:15" ht="12" customHeight="1">
      <c r="A122" s="82"/>
      <c r="B122" s="240"/>
      <c r="C122" s="240"/>
      <c r="D122" s="240"/>
      <c r="E122" s="240"/>
      <c r="F122" s="240"/>
      <c r="G122" s="240"/>
      <c r="H122" s="240"/>
      <c r="I122" s="240"/>
      <c r="J122" s="240"/>
      <c r="K122" s="240"/>
      <c r="L122" s="240"/>
      <c r="M122" s="240"/>
      <c r="N122" s="240"/>
      <c r="O122" s="240"/>
    </row>
    <row r="123" spans="11:14" ht="12">
      <c r="K123" s="178"/>
      <c r="L123" s="53"/>
      <c r="M123" s="53"/>
      <c r="N123" s="53"/>
    </row>
    <row r="124" spans="1:2" ht="12">
      <c r="A124" s="23" t="s">
        <v>30</v>
      </c>
      <c r="B124" s="23" t="s">
        <v>237</v>
      </c>
    </row>
    <row r="125" spans="1:2" ht="12">
      <c r="A125" s="23"/>
      <c r="B125" s="3" t="s">
        <v>240</v>
      </c>
    </row>
    <row r="127" spans="1:15" ht="12">
      <c r="A127" s="82" t="s">
        <v>31</v>
      </c>
      <c r="B127" s="84" t="s">
        <v>32</v>
      </c>
      <c r="C127" s="83"/>
      <c r="D127" s="83"/>
      <c r="E127" s="83"/>
      <c r="F127" s="83"/>
      <c r="G127" s="83"/>
      <c r="H127" s="83"/>
      <c r="I127" s="83"/>
      <c r="J127" s="83"/>
      <c r="K127" s="83"/>
      <c r="L127" s="83"/>
      <c r="M127" s="83"/>
      <c r="N127" s="83"/>
      <c r="O127" s="83"/>
    </row>
    <row r="128" spans="1:16" ht="12">
      <c r="A128" s="34"/>
      <c r="B128" s="31" t="s">
        <v>332</v>
      </c>
      <c r="C128" s="83"/>
      <c r="D128" s="83"/>
      <c r="E128" s="83"/>
      <c r="F128" s="83"/>
      <c r="G128" s="83"/>
      <c r="H128" s="83"/>
      <c r="I128" s="83"/>
      <c r="J128" s="83"/>
      <c r="K128" s="83"/>
      <c r="L128" s="83"/>
      <c r="M128" s="83"/>
      <c r="N128" s="83"/>
      <c r="O128" s="166"/>
      <c r="P128" s="167"/>
    </row>
    <row r="129" spans="1:16" ht="12">
      <c r="A129" s="34"/>
      <c r="B129" s="31"/>
      <c r="C129" s="83"/>
      <c r="D129" s="83"/>
      <c r="E129" s="83"/>
      <c r="F129" s="83"/>
      <c r="G129" s="83"/>
      <c r="H129" s="83"/>
      <c r="I129" s="83"/>
      <c r="J129" s="83"/>
      <c r="K129" s="83"/>
      <c r="L129" s="83"/>
      <c r="M129" s="83"/>
      <c r="N129" s="83"/>
      <c r="O129" s="166"/>
      <c r="P129" s="167"/>
    </row>
    <row r="131" spans="1:15" ht="12">
      <c r="A131" s="82" t="s">
        <v>33</v>
      </c>
      <c r="B131" s="84" t="s">
        <v>241</v>
      </c>
      <c r="C131" s="83"/>
      <c r="D131" s="83"/>
      <c r="E131" s="83"/>
      <c r="F131" s="83"/>
      <c r="G131" s="83"/>
      <c r="H131" s="83"/>
      <c r="I131" s="83"/>
      <c r="J131" s="83"/>
      <c r="K131" s="83"/>
      <c r="L131" s="83"/>
      <c r="M131" s="83"/>
      <c r="N131" s="83"/>
      <c r="O131" s="83"/>
    </row>
    <row r="132" spans="1:15" ht="12">
      <c r="A132" s="82"/>
      <c r="B132" s="267" t="s">
        <v>320</v>
      </c>
      <c r="C132" s="267"/>
      <c r="D132" s="267"/>
      <c r="E132" s="267"/>
      <c r="F132" s="267"/>
      <c r="G132" s="267"/>
      <c r="H132" s="267"/>
      <c r="I132" s="267"/>
      <c r="J132" s="267"/>
      <c r="K132" s="267"/>
      <c r="L132" s="267"/>
      <c r="M132" s="267"/>
      <c r="N132" s="267"/>
      <c r="O132" s="267"/>
    </row>
    <row r="133" spans="1:15" ht="12">
      <c r="A133" s="82"/>
      <c r="B133" s="267"/>
      <c r="C133" s="267"/>
      <c r="D133" s="267"/>
      <c r="E133" s="267"/>
      <c r="F133" s="267"/>
      <c r="G133" s="267"/>
      <c r="H133" s="267"/>
      <c r="I133" s="267"/>
      <c r="J133" s="267"/>
      <c r="K133" s="267"/>
      <c r="L133" s="267"/>
      <c r="M133" s="267"/>
      <c r="N133" s="267"/>
      <c r="O133" s="267"/>
    </row>
    <row r="134" spans="1:15" ht="12">
      <c r="A134" s="82"/>
      <c r="B134" s="267"/>
      <c r="C134" s="267"/>
      <c r="D134" s="267"/>
      <c r="E134" s="267"/>
      <c r="F134" s="267"/>
      <c r="G134" s="267"/>
      <c r="H134" s="267"/>
      <c r="I134" s="267"/>
      <c r="J134" s="267"/>
      <c r="K134" s="267"/>
      <c r="L134" s="267"/>
      <c r="M134" s="267"/>
      <c r="N134" s="267"/>
      <c r="O134" s="267"/>
    </row>
    <row r="135" spans="1:15" ht="12">
      <c r="A135" s="82"/>
      <c r="B135" s="267"/>
      <c r="C135" s="267"/>
      <c r="D135" s="267"/>
      <c r="E135" s="267"/>
      <c r="F135" s="267"/>
      <c r="G135" s="267"/>
      <c r="H135" s="267"/>
      <c r="I135" s="267"/>
      <c r="J135" s="267"/>
      <c r="K135" s="267"/>
      <c r="L135" s="267"/>
      <c r="M135" s="267"/>
      <c r="N135" s="267"/>
      <c r="O135" s="267"/>
    </row>
    <row r="136" spans="1:15" ht="12">
      <c r="A136" s="82"/>
      <c r="B136" s="294"/>
      <c r="C136" s="294"/>
      <c r="D136" s="294"/>
      <c r="E136" s="294"/>
      <c r="F136" s="294"/>
      <c r="G136" s="294"/>
      <c r="H136" s="294"/>
      <c r="I136" s="294"/>
      <c r="J136" s="294"/>
      <c r="K136" s="294"/>
      <c r="L136" s="294"/>
      <c r="M136" s="294"/>
      <c r="N136" s="294"/>
      <c r="O136" s="294"/>
    </row>
    <row r="137" spans="1:15" ht="7.5" customHeight="1">
      <c r="A137" s="82"/>
      <c r="B137" s="84"/>
      <c r="C137" s="83"/>
      <c r="D137" s="83"/>
      <c r="E137" s="83"/>
      <c r="F137" s="83"/>
      <c r="G137" s="83"/>
      <c r="H137" s="83"/>
      <c r="I137" s="83"/>
      <c r="J137" s="83"/>
      <c r="K137" s="83"/>
      <c r="L137" s="83"/>
      <c r="M137" s="83"/>
      <c r="N137" s="83"/>
      <c r="O137" s="83"/>
    </row>
    <row r="138" spans="1:15" ht="12">
      <c r="A138" s="82"/>
      <c r="B138" s="267" t="s">
        <v>168</v>
      </c>
      <c r="C138" s="267"/>
      <c r="D138" s="267"/>
      <c r="E138" s="267"/>
      <c r="F138" s="267"/>
      <c r="G138" s="267"/>
      <c r="H138" s="267"/>
      <c r="I138" s="267"/>
      <c r="J138" s="267"/>
      <c r="K138" s="267"/>
      <c r="L138" s="267"/>
      <c r="M138" s="267"/>
      <c r="N138" s="267"/>
      <c r="O138" s="267"/>
    </row>
    <row r="139" spans="1:15" ht="12">
      <c r="A139" s="82"/>
      <c r="B139" s="267"/>
      <c r="C139" s="267"/>
      <c r="D139" s="267"/>
      <c r="E139" s="267"/>
      <c r="F139" s="267"/>
      <c r="G139" s="267"/>
      <c r="H139" s="267"/>
      <c r="I139" s="267"/>
      <c r="J139" s="267"/>
      <c r="K139" s="267"/>
      <c r="L139" s="267"/>
      <c r="M139" s="267"/>
      <c r="N139" s="267"/>
      <c r="O139" s="267"/>
    </row>
    <row r="140" spans="1:15" ht="12">
      <c r="A140" s="82"/>
      <c r="B140" s="84"/>
      <c r="C140" s="83"/>
      <c r="D140" s="83"/>
      <c r="E140" s="83"/>
      <c r="F140" s="83"/>
      <c r="G140" s="83"/>
      <c r="H140" s="83"/>
      <c r="I140" s="83"/>
      <c r="J140" s="83"/>
      <c r="K140" s="83"/>
      <c r="L140" s="83"/>
      <c r="M140" s="83"/>
      <c r="N140" s="83"/>
      <c r="O140" s="83"/>
    </row>
    <row r="141" spans="1:15" ht="12">
      <c r="A141" s="34"/>
      <c r="B141" s="31"/>
      <c r="C141" s="31"/>
      <c r="D141" s="31"/>
      <c r="E141" s="31"/>
      <c r="F141" s="31"/>
      <c r="G141" s="31"/>
      <c r="H141" s="31"/>
      <c r="I141" s="31"/>
      <c r="J141" s="31"/>
      <c r="K141" s="31"/>
      <c r="L141" s="31"/>
      <c r="M141" s="31"/>
      <c r="N141" s="31"/>
      <c r="O141" s="31"/>
    </row>
    <row r="142" spans="1:15" ht="12">
      <c r="A142" s="82" t="s">
        <v>238</v>
      </c>
      <c r="B142" s="84" t="s">
        <v>27</v>
      </c>
      <c r="C142" s="31"/>
      <c r="D142" s="31"/>
      <c r="E142" s="31"/>
      <c r="F142" s="31"/>
      <c r="G142" s="31"/>
      <c r="H142" s="31"/>
      <c r="I142" s="31"/>
      <c r="J142" s="31"/>
      <c r="K142" s="31"/>
      <c r="L142" s="31"/>
      <c r="M142" s="31"/>
      <c r="N142" s="31"/>
      <c r="O142" s="31"/>
    </row>
    <row r="143" spans="1:15" ht="12" customHeight="1">
      <c r="A143" s="82"/>
      <c r="B143" s="158" t="s">
        <v>210</v>
      </c>
      <c r="C143" s="268" t="s">
        <v>395</v>
      </c>
      <c r="D143" s="268"/>
      <c r="E143" s="268"/>
      <c r="F143" s="268"/>
      <c r="G143" s="268"/>
      <c r="H143" s="268"/>
      <c r="I143" s="268"/>
      <c r="J143" s="268"/>
      <c r="K143" s="268"/>
      <c r="L143" s="268"/>
      <c r="M143" s="268"/>
      <c r="N143" s="268"/>
      <c r="O143" s="268"/>
    </row>
    <row r="144" spans="1:15" ht="12" customHeight="1">
      <c r="A144" s="82"/>
      <c r="B144" s="123"/>
      <c r="C144" s="268"/>
      <c r="D144" s="268"/>
      <c r="E144" s="268"/>
      <c r="F144" s="268"/>
      <c r="G144" s="268"/>
      <c r="H144" s="268"/>
      <c r="I144" s="268"/>
      <c r="J144" s="268"/>
      <c r="K144" s="268"/>
      <c r="L144" s="268"/>
      <c r="M144" s="268"/>
      <c r="N144" s="268"/>
      <c r="O144" s="268"/>
    </row>
    <row r="145" spans="1:15" ht="12" customHeight="1">
      <c r="A145" s="82"/>
      <c r="B145" s="123"/>
      <c r="C145" s="268"/>
      <c r="D145" s="268"/>
      <c r="E145" s="268"/>
      <c r="F145" s="268"/>
      <c r="G145" s="268"/>
      <c r="H145" s="268"/>
      <c r="I145" s="268"/>
      <c r="J145" s="268"/>
      <c r="K145" s="268"/>
      <c r="L145" s="268"/>
      <c r="M145" s="268"/>
      <c r="N145" s="268"/>
      <c r="O145" s="268"/>
    </row>
    <row r="146" spans="1:15" ht="12" customHeight="1">
      <c r="A146" s="82"/>
      <c r="B146" s="123"/>
      <c r="C146" s="268"/>
      <c r="D146" s="268"/>
      <c r="E146" s="268"/>
      <c r="F146" s="268"/>
      <c r="G146" s="268"/>
      <c r="H146" s="268"/>
      <c r="I146" s="268"/>
      <c r="J146" s="268"/>
      <c r="K146" s="268"/>
      <c r="L146" s="268"/>
      <c r="M146" s="268"/>
      <c r="N146" s="268"/>
      <c r="O146" s="268"/>
    </row>
    <row r="147" spans="1:15" ht="12" customHeight="1">
      <c r="A147" s="82"/>
      <c r="B147" s="123"/>
      <c r="C147" s="268"/>
      <c r="D147" s="268"/>
      <c r="E147" s="268"/>
      <c r="F147" s="268"/>
      <c r="G147" s="268"/>
      <c r="H147" s="268"/>
      <c r="I147" s="268"/>
      <c r="J147" s="268"/>
      <c r="K147" s="268"/>
      <c r="L147" s="268"/>
      <c r="M147" s="268"/>
      <c r="N147" s="268"/>
      <c r="O147" s="268"/>
    </row>
    <row r="148" spans="1:15" ht="12" customHeight="1">
      <c r="A148" s="82"/>
      <c r="B148" s="123"/>
      <c r="C148" s="268"/>
      <c r="D148" s="268"/>
      <c r="E148" s="268"/>
      <c r="F148" s="268"/>
      <c r="G148" s="268"/>
      <c r="H148" s="268"/>
      <c r="I148" s="268"/>
      <c r="J148" s="268"/>
      <c r="K148" s="268"/>
      <c r="L148" s="268"/>
      <c r="M148" s="268"/>
      <c r="N148" s="268"/>
      <c r="O148" s="268"/>
    </row>
    <row r="149" spans="1:15" ht="12" customHeight="1">
      <c r="A149" s="82"/>
      <c r="B149" s="123"/>
      <c r="C149" s="123"/>
      <c r="D149" s="123"/>
      <c r="E149" s="123"/>
      <c r="F149" s="123"/>
      <c r="G149" s="123"/>
      <c r="H149" s="123"/>
      <c r="I149" s="123"/>
      <c r="J149" s="123"/>
      <c r="K149" s="123"/>
      <c r="L149" s="123"/>
      <c r="M149" s="123"/>
      <c r="N149" s="123"/>
      <c r="O149" s="123"/>
    </row>
    <row r="150" spans="1:15" ht="12" customHeight="1">
      <c r="A150" s="82"/>
      <c r="B150" s="130"/>
      <c r="C150" s="268" t="s">
        <v>191</v>
      </c>
      <c r="D150" s="268"/>
      <c r="E150" s="268"/>
      <c r="F150" s="268"/>
      <c r="G150" s="268"/>
      <c r="H150" s="268"/>
      <c r="I150" s="268"/>
      <c r="J150" s="268"/>
      <c r="K150" s="268"/>
      <c r="L150" s="268"/>
      <c r="M150" s="268"/>
      <c r="N150" s="268"/>
      <c r="O150" s="268"/>
    </row>
    <row r="151" spans="1:15" ht="12" customHeight="1">
      <c r="A151" s="82"/>
      <c r="B151" s="123"/>
      <c r="C151" s="268"/>
      <c r="D151" s="268"/>
      <c r="E151" s="268"/>
      <c r="F151" s="268"/>
      <c r="G151" s="268"/>
      <c r="H151" s="268"/>
      <c r="I151" s="268"/>
      <c r="J151" s="268"/>
      <c r="K151" s="268"/>
      <c r="L151" s="268"/>
      <c r="M151" s="268"/>
      <c r="N151" s="268"/>
      <c r="O151" s="268"/>
    </row>
    <row r="152" spans="1:15" ht="12" customHeight="1">
      <c r="A152" s="82"/>
      <c r="B152" s="123"/>
      <c r="C152" s="268"/>
      <c r="D152" s="268"/>
      <c r="E152" s="268"/>
      <c r="F152" s="268"/>
      <c r="G152" s="268"/>
      <c r="H152" s="268"/>
      <c r="I152" s="268"/>
      <c r="J152" s="268"/>
      <c r="K152" s="268"/>
      <c r="L152" s="268"/>
      <c r="M152" s="268"/>
      <c r="N152" s="268"/>
      <c r="O152" s="268"/>
    </row>
    <row r="153" spans="1:15" ht="12" customHeight="1">
      <c r="A153" s="82"/>
      <c r="B153" s="123"/>
      <c r="C153" s="268"/>
      <c r="D153" s="268"/>
      <c r="E153" s="268"/>
      <c r="F153" s="268"/>
      <c r="G153" s="268"/>
      <c r="H153" s="268"/>
      <c r="I153" s="268"/>
      <c r="J153" s="268"/>
      <c r="K153" s="268"/>
      <c r="L153" s="268"/>
      <c r="M153" s="268"/>
      <c r="N153" s="268"/>
      <c r="O153" s="268"/>
    </row>
    <row r="154" spans="1:15" ht="12" customHeight="1">
      <c r="A154" s="82"/>
      <c r="B154" s="123"/>
      <c r="C154" s="268"/>
      <c r="D154" s="268"/>
      <c r="E154" s="268"/>
      <c r="F154" s="268"/>
      <c r="G154" s="268"/>
      <c r="H154" s="268"/>
      <c r="I154" s="268"/>
      <c r="J154" s="268"/>
      <c r="K154" s="268"/>
      <c r="L154" s="268"/>
      <c r="M154" s="268"/>
      <c r="N154" s="268"/>
      <c r="O154" s="268"/>
    </row>
    <row r="155" spans="1:15" ht="12" customHeight="1">
      <c r="A155" s="82"/>
      <c r="B155" s="123"/>
      <c r="C155" s="268"/>
      <c r="D155" s="268"/>
      <c r="E155" s="268"/>
      <c r="F155" s="268"/>
      <c r="G155" s="268"/>
      <c r="H155" s="268"/>
      <c r="I155" s="268"/>
      <c r="J155" s="268"/>
      <c r="K155" s="268"/>
      <c r="L155" s="268"/>
      <c r="M155" s="268"/>
      <c r="N155" s="268"/>
      <c r="O155" s="268"/>
    </row>
    <row r="156" spans="1:15" ht="12">
      <c r="A156" s="34"/>
      <c r="B156" s="31"/>
      <c r="C156" s="31"/>
      <c r="D156" s="31"/>
      <c r="E156" s="31"/>
      <c r="F156" s="31"/>
      <c r="G156" s="31"/>
      <c r="H156" s="31"/>
      <c r="I156" s="31"/>
      <c r="J156" s="31"/>
      <c r="K156" s="31"/>
      <c r="L156" s="31"/>
      <c r="M156" s="31"/>
      <c r="N156" s="31"/>
      <c r="O156" s="31"/>
    </row>
    <row r="157" spans="1:15" ht="12" customHeight="1">
      <c r="A157" s="34"/>
      <c r="B157" s="130"/>
      <c r="C157" s="268" t="s">
        <v>209</v>
      </c>
      <c r="D157" s="268"/>
      <c r="E157" s="268"/>
      <c r="F157" s="268"/>
      <c r="G157" s="268"/>
      <c r="H157" s="268"/>
      <c r="I157" s="268"/>
      <c r="J157" s="268"/>
      <c r="K157" s="268"/>
      <c r="L157" s="268"/>
      <c r="M157" s="268"/>
      <c r="N157" s="268"/>
      <c r="O157" s="268"/>
    </row>
    <row r="158" spans="1:15" ht="12">
      <c r="A158" s="34"/>
      <c r="B158" s="130"/>
      <c r="C158" s="268"/>
      <c r="D158" s="268"/>
      <c r="E158" s="268"/>
      <c r="F158" s="268"/>
      <c r="G158" s="268"/>
      <c r="H158" s="268"/>
      <c r="I158" s="268"/>
      <c r="J158" s="268"/>
      <c r="K158" s="268"/>
      <c r="L158" s="268"/>
      <c r="M158" s="268"/>
      <c r="N158" s="268"/>
      <c r="O158" s="268"/>
    </row>
    <row r="159" spans="1:15" ht="12">
      <c r="A159" s="34"/>
      <c r="B159" s="130"/>
      <c r="C159" s="268"/>
      <c r="D159" s="268"/>
      <c r="E159" s="268"/>
      <c r="F159" s="268"/>
      <c r="G159" s="268"/>
      <c r="H159" s="268"/>
      <c r="I159" s="268"/>
      <c r="J159" s="268"/>
      <c r="K159" s="268"/>
      <c r="L159" s="268"/>
      <c r="M159" s="268"/>
      <c r="N159" s="268"/>
      <c r="O159" s="268"/>
    </row>
    <row r="160" spans="1:15" ht="12">
      <c r="A160" s="34"/>
      <c r="B160" s="130"/>
      <c r="C160" s="268"/>
      <c r="D160" s="268"/>
      <c r="E160" s="268"/>
      <c r="F160" s="268"/>
      <c r="G160" s="268"/>
      <c r="H160" s="268"/>
      <c r="I160" s="268"/>
      <c r="J160" s="268"/>
      <c r="K160" s="268"/>
      <c r="L160" s="268"/>
      <c r="M160" s="268"/>
      <c r="N160" s="268"/>
      <c r="O160" s="268"/>
    </row>
    <row r="161" spans="1:15" ht="12">
      <c r="A161" s="34"/>
      <c r="B161" s="130"/>
      <c r="C161" s="268"/>
      <c r="D161" s="268"/>
      <c r="E161" s="268"/>
      <c r="F161" s="268"/>
      <c r="G161" s="268"/>
      <c r="H161" s="268"/>
      <c r="I161" s="268"/>
      <c r="J161" s="268"/>
      <c r="K161" s="268"/>
      <c r="L161" s="268"/>
      <c r="M161" s="268"/>
      <c r="N161" s="268"/>
      <c r="O161" s="268"/>
    </row>
    <row r="162" spans="1:15" ht="12">
      <c r="A162" s="34"/>
      <c r="B162" s="130"/>
      <c r="C162" s="268"/>
      <c r="D162" s="268"/>
      <c r="E162" s="268"/>
      <c r="F162" s="268"/>
      <c r="G162" s="268"/>
      <c r="H162" s="268"/>
      <c r="I162" s="268"/>
      <c r="J162" s="268"/>
      <c r="K162" s="268"/>
      <c r="L162" s="268"/>
      <c r="M162" s="268"/>
      <c r="N162" s="268"/>
      <c r="O162" s="268"/>
    </row>
    <row r="163" spans="1:15" ht="12">
      <c r="A163" s="34"/>
      <c r="B163" s="130"/>
      <c r="C163" s="268"/>
      <c r="D163" s="268"/>
      <c r="E163" s="268"/>
      <c r="F163" s="268"/>
      <c r="G163" s="268"/>
      <c r="H163" s="268"/>
      <c r="I163" s="268"/>
      <c r="J163" s="268"/>
      <c r="K163" s="268"/>
      <c r="L163" s="268"/>
      <c r="M163" s="268"/>
      <c r="N163" s="268"/>
      <c r="O163" s="268"/>
    </row>
    <row r="164" spans="1:15" ht="12">
      <c r="A164" s="34"/>
      <c r="B164" s="130"/>
      <c r="C164" s="268"/>
      <c r="D164" s="268"/>
      <c r="E164" s="268"/>
      <c r="F164" s="268"/>
      <c r="G164" s="268"/>
      <c r="H164" s="268"/>
      <c r="I164" s="268"/>
      <c r="J164" s="268"/>
      <c r="K164" s="268"/>
      <c r="L164" s="268"/>
      <c r="M164" s="268"/>
      <c r="N164" s="268"/>
      <c r="O164" s="268"/>
    </row>
    <row r="165" spans="1:15" ht="12">
      <c r="A165" s="34"/>
      <c r="B165" s="130"/>
      <c r="C165" s="143"/>
      <c r="D165" s="143"/>
      <c r="E165" s="143"/>
      <c r="F165" s="143"/>
      <c r="G165" s="143"/>
      <c r="H165" s="143"/>
      <c r="I165" s="143"/>
      <c r="J165" s="143"/>
      <c r="K165" s="143"/>
      <c r="L165" s="143"/>
      <c r="M165" s="143"/>
      <c r="N165" s="143"/>
      <c r="O165" s="143"/>
    </row>
    <row r="166" spans="1:15" ht="12">
      <c r="A166" s="34"/>
      <c r="B166" s="130"/>
      <c r="C166" s="268" t="s">
        <v>393</v>
      </c>
      <c r="D166" s="268"/>
      <c r="E166" s="268"/>
      <c r="F166" s="268"/>
      <c r="G166" s="268"/>
      <c r="H166" s="268"/>
      <c r="I166" s="268"/>
      <c r="J166" s="268"/>
      <c r="K166" s="268"/>
      <c r="L166" s="268"/>
      <c r="M166" s="268"/>
      <c r="N166" s="268"/>
      <c r="O166" s="268"/>
    </row>
    <row r="167" spans="1:15" ht="12">
      <c r="A167" s="34"/>
      <c r="B167" s="130"/>
      <c r="C167" s="268"/>
      <c r="D167" s="268"/>
      <c r="E167" s="268"/>
      <c r="F167" s="268"/>
      <c r="G167" s="268"/>
      <c r="H167" s="268"/>
      <c r="I167" s="268"/>
      <c r="J167" s="268"/>
      <c r="K167" s="268"/>
      <c r="L167" s="268"/>
      <c r="M167" s="268"/>
      <c r="N167" s="268"/>
      <c r="O167" s="268"/>
    </row>
    <row r="168" spans="1:15" ht="12">
      <c r="A168" s="34"/>
      <c r="B168" s="130"/>
      <c r="C168" s="143"/>
      <c r="D168" s="143"/>
      <c r="E168" s="143"/>
      <c r="F168" s="143"/>
      <c r="G168" s="143"/>
      <c r="H168" s="143"/>
      <c r="I168" s="143"/>
      <c r="J168" s="143"/>
      <c r="K168" s="143"/>
      <c r="L168" s="143"/>
      <c r="M168" s="143"/>
      <c r="N168" s="143"/>
      <c r="O168" s="143"/>
    </row>
    <row r="169" spans="1:16" ht="12" customHeight="1">
      <c r="A169" s="34"/>
      <c r="B169" s="130"/>
      <c r="C169" s="319" t="s">
        <v>394</v>
      </c>
      <c r="D169" s="319"/>
      <c r="E169" s="319"/>
      <c r="F169" s="319"/>
      <c r="G169" s="319"/>
      <c r="H169" s="319"/>
      <c r="I169" s="319"/>
      <c r="J169" s="319"/>
      <c r="K169" s="319"/>
      <c r="L169" s="319"/>
      <c r="M169" s="319"/>
      <c r="N169" s="319"/>
      <c r="O169" s="319"/>
      <c r="P169" s="142"/>
    </row>
    <row r="170" spans="1:16" ht="12" customHeight="1">
      <c r="A170" s="34"/>
      <c r="B170" s="130"/>
      <c r="C170" s="319"/>
      <c r="D170" s="319"/>
      <c r="E170" s="319"/>
      <c r="F170" s="319"/>
      <c r="G170" s="319"/>
      <c r="H170" s="319"/>
      <c r="I170" s="319"/>
      <c r="J170" s="319"/>
      <c r="K170" s="319"/>
      <c r="L170" s="319"/>
      <c r="M170" s="319"/>
      <c r="N170" s="319"/>
      <c r="O170" s="319"/>
      <c r="P170" s="142"/>
    </row>
    <row r="171" spans="1:16" ht="12" customHeight="1">
      <c r="A171" s="34"/>
      <c r="B171" s="130"/>
      <c r="C171" s="319"/>
      <c r="D171" s="319"/>
      <c r="E171" s="319"/>
      <c r="F171" s="319"/>
      <c r="G171" s="319"/>
      <c r="H171" s="319"/>
      <c r="I171" s="319"/>
      <c r="J171" s="319"/>
      <c r="K171" s="319"/>
      <c r="L171" s="319"/>
      <c r="M171" s="319"/>
      <c r="N171" s="319"/>
      <c r="O171" s="319"/>
      <c r="P171" s="142"/>
    </row>
    <row r="172" spans="1:16" ht="12" customHeight="1">
      <c r="A172" s="34"/>
      <c r="B172" s="130"/>
      <c r="C172" s="319"/>
      <c r="D172" s="319"/>
      <c r="E172" s="319"/>
      <c r="F172" s="319"/>
      <c r="G172" s="319"/>
      <c r="H172" s="319"/>
      <c r="I172" s="319"/>
      <c r="J172" s="319"/>
      <c r="K172" s="319"/>
      <c r="L172" s="319"/>
      <c r="M172" s="319"/>
      <c r="N172" s="319"/>
      <c r="O172" s="319"/>
      <c r="P172" s="142"/>
    </row>
    <row r="173" spans="1:15" ht="12">
      <c r="A173" s="34"/>
      <c r="B173" s="130"/>
      <c r="C173" s="130"/>
      <c r="D173" s="143"/>
      <c r="E173" s="143"/>
      <c r="F173" s="143"/>
      <c r="G173" s="143"/>
      <c r="H173" s="143"/>
      <c r="I173" s="143"/>
      <c r="J173" s="143"/>
      <c r="K173" s="143"/>
      <c r="L173" s="143"/>
      <c r="M173" s="143"/>
      <c r="N173" s="143"/>
      <c r="O173" s="143"/>
    </row>
    <row r="174" spans="1:15" ht="12">
      <c r="A174" s="34"/>
      <c r="B174" s="130"/>
      <c r="C174" s="269" t="s">
        <v>365</v>
      </c>
      <c r="D174" s="294"/>
      <c r="E174" s="294"/>
      <c r="F174" s="294"/>
      <c r="G174" s="294"/>
      <c r="H174" s="294"/>
      <c r="I174" s="294"/>
      <c r="J174" s="294"/>
      <c r="K174" s="294"/>
      <c r="L174" s="294"/>
      <c r="M174" s="294"/>
      <c r="N174" s="294"/>
      <c r="O174" s="294"/>
    </row>
    <row r="175" spans="1:15" ht="12">
      <c r="A175" s="34"/>
      <c r="B175" s="130"/>
      <c r="C175" s="294"/>
      <c r="D175" s="294"/>
      <c r="E175" s="294"/>
      <c r="F175" s="294"/>
      <c r="G175" s="294"/>
      <c r="H175" s="294"/>
      <c r="I175" s="294"/>
      <c r="J175" s="294"/>
      <c r="K175" s="294"/>
      <c r="L175" s="294"/>
      <c r="M175" s="294"/>
      <c r="N175" s="294"/>
      <c r="O175" s="294"/>
    </row>
    <row r="176" spans="1:15" ht="12">
      <c r="A176" s="34"/>
      <c r="B176" s="130"/>
      <c r="C176" s="294"/>
      <c r="D176" s="294"/>
      <c r="E176" s="294"/>
      <c r="F176" s="294"/>
      <c r="G176" s="294"/>
      <c r="H176" s="294"/>
      <c r="I176" s="294"/>
      <c r="J176" s="294"/>
      <c r="K176" s="294"/>
      <c r="L176" s="294"/>
      <c r="M176" s="294"/>
      <c r="N176" s="294"/>
      <c r="O176" s="294"/>
    </row>
    <row r="177" spans="1:15" ht="12">
      <c r="A177" s="34"/>
      <c r="B177" s="130"/>
      <c r="C177" s="294"/>
      <c r="D177" s="294"/>
      <c r="E177" s="294"/>
      <c r="F177" s="294"/>
      <c r="G177" s="294"/>
      <c r="H177" s="294"/>
      <c r="I177" s="294"/>
      <c r="J177" s="294"/>
      <c r="K177" s="294"/>
      <c r="L177" s="294"/>
      <c r="M177" s="294"/>
      <c r="N177" s="294"/>
      <c r="O177" s="294"/>
    </row>
    <row r="178" spans="1:15" ht="12">
      <c r="A178" s="34"/>
      <c r="B178" s="130"/>
      <c r="C178" s="294"/>
      <c r="D178" s="294"/>
      <c r="E178" s="294"/>
      <c r="F178" s="294"/>
      <c r="G178" s="294"/>
      <c r="H178" s="294"/>
      <c r="I178" s="294"/>
      <c r="J178" s="294"/>
      <c r="K178" s="294"/>
      <c r="L178" s="294"/>
      <c r="M178" s="294"/>
      <c r="N178" s="294"/>
      <c r="O178" s="294"/>
    </row>
    <row r="179" spans="1:15" ht="12">
      <c r="A179" s="34"/>
      <c r="B179" s="130"/>
      <c r="C179" s="294"/>
      <c r="D179" s="294"/>
      <c r="E179" s="294"/>
      <c r="F179" s="294"/>
      <c r="G179" s="294"/>
      <c r="H179" s="294"/>
      <c r="I179" s="294"/>
      <c r="J179" s="294"/>
      <c r="K179" s="294"/>
      <c r="L179" s="294"/>
      <c r="M179" s="294"/>
      <c r="N179" s="294"/>
      <c r="O179" s="294"/>
    </row>
    <row r="180" spans="1:15" ht="12">
      <c r="A180" s="34"/>
      <c r="B180" s="130"/>
      <c r="C180" s="294"/>
      <c r="D180" s="294"/>
      <c r="E180" s="294"/>
      <c r="F180" s="294"/>
      <c r="G180" s="294"/>
      <c r="H180" s="294"/>
      <c r="I180" s="294"/>
      <c r="J180" s="294"/>
      <c r="K180" s="294"/>
      <c r="L180" s="294"/>
      <c r="M180" s="294"/>
      <c r="N180" s="294"/>
      <c r="O180" s="294"/>
    </row>
    <row r="181" spans="1:15" ht="12">
      <c r="A181" s="34"/>
      <c r="B181" s="130"/>
      <c r="C181" s="294"/>
      <c r="D181" s="294"/>
      <c r="E181" s="294"/>
      <c r="F181" s="294"/>
      <c r="G181" s="294"/>
      <c r="H181" s="294"/>
      <c r="I181" s="294"/>
      <c r="J181" s="294"/>
      <c r="K181" s="294"/>
      <c r="L181" s="294"/>
      <c r="M181" s="294"/>
      <c r="N181" s="294"/>
      <c r="O181" s="294"/>
    </row>
    <row r="182" spans="1:15" ht="12">
      <c r="A182" s="34"/>
      <c r="B182" s="130"/>
      <c r="C182" s="294"/>
      <c r="D182" s="294"/>
      <c r="E182" s="294"/>
      <c r="F182" s="294"/>
      <c r="G182" s="294"/>
      <c r="H182" s="294"/>
      <c r="I182" s="294"/>
      <c r="J182" s="294"/>
      <c r="K182" s="294"/>
      <c r="L182" s="294"/>
      <c r="M182" s="294"/>
      <c r="N182" s="294"/>
      <c r="O182" s="294"/>
    </row>
    <row r="183" spans="1:15" ht="12">
      <c r="A183" s="34"/>
      <c r="B183" s="130"/>
      <c r="C183" s="269" t="s">
        <v>366</v>
      </c>
      <c r="D183" s="294"/>
      <c r="E183" s="294"/>
      <c r="F183" s="294"/>
      <c r="G183" s="294"/>
      <c r="H183" s="294"/>
      <c r="I183" s="294"/>
      <c r="J183" s="294"/>
      <c r="K183" s="294"/>
      <c r="L183" s="294"/>
      <c r="M183" s="294"/>
      <c r="N183" s="294"/>
      <c r="O183" s="294"/>
    </row>
    <row r="184" spans="1:15" ht="12">
      <c r="A184" s="34"/>
      <c r="B184" s="130"/>
      <c r="C184" s="294"/>
      <c r="D184" s="294"/>
      <c r="E184" s="294"/>
      <c r="F184" s="294"/>
      <c r="G184" s="294"/>
      <c r="H184" s="294"/>
      <c r="I184" s="294"/>
      <c r="J184" s="294"/>
      <c r="K184" s="294"/>
      <c r="L184" s="294"/>
      <c r="M184" s="294"/>
      <c r="N184" s="294"/>
      <c r="O184" s="294"/>
    </row>
    <row r="185" spans="1:15" ht="12">
      <c r="A185" s="34"/>
      <c r="B185" s="130"/>
      <c r="C185" s="294"/>
      <c r="D185" s="294"/>
      <c r="E185" s="294"/>
      <c r="F185" s="294"/>
      <c r="G185" s="294"/>
      <c r="H185" s="294"/>
      <c r="I185" s="294"/>
      <c r="J185" s="294"/>
      <c r="K185" s="294"/>
      <c r="L185" s="294"/>
      <c r="M185" s="294"/>
      <c r="N185" s="294"/>
      <c r="O185" s="294"/>
    </row>
    <row r="186" spans="1:15" ht="12">
      <c r="A186" s="34"/>
      <c r="B186" s="130"/>
      <c r="C186" s="294"/>
      <c r="D186" s="294"/>
      <c r="E186" s="294"/>
      <c r="F186" s="294"/>
      <c r="G186" s="294"/>
      <c r="H186" s="294"/>
      <c r="I186" s="294"/>
      <c r="J186" s="294"/>
      <c r="K186" s="294"/>
      <c r="L186" s="294"/>
      <c r="M186" s="294"/>
      <c r="N186" s="294"/>
      <c r="O186" s="294"/>
    </row>
    <row r="187" spans="1:15" ht="12">
      <c r="A187" s="34"/>
      <c r="B187" s="130"/>
      <c r="C187" s="294"/>
      <c r="D187" s="294"/>
      <c r="E187" s="294"/>
      <c r="F187" s="294"/>
      <c r="G187" s="294"/>
      <c r="H187" s="294"/>
      <c r="I187" s="294"/>
      <c r="J187" s="294"/>
      <c r="K187" s="294"/>
      <c r="L187" s="294"/>
      <c r="M187" s="294"/>
      <c r="N187" s="294"/>
      <c r="O187" s="294"/>
    </row>
    <row r="188" spans="1:15" ht="12">
      <c r="A188" s="34"/>
      <c r="B188" s="130"/>
      <c r="C188" s="294"/>
      <c r="D188" s="294"/>
      <c r="E188" s="294"/>
      <c r="F188" s="294"/>
      <c r="G188" s="294"/>
      <c r="H188" s="294"/>
      <c r="I188" s="294"/>
      <c r="J188" s="294"/>
      <c r="K188" s="294"/>
      <c r="L188" s="294"/>
      <c r="M188" s="294"/>
      <c r="N188" s="294"/>
      <c r="O188" s="294"/>
    </row>
    <row r="189" spans="1:15" ht="12">
      <c r="A189" s="34"/>
      <c r="B189" s="130"/>
      <c r="C189" s="294"/>
      <c r="D189" s="294"/>
      <c r="E189" s="294"/>
      <c r="F189" s="294"/>
      <c r="G189" s="294"/>
      <c r="H189" s="294"/>
      <c r="I189" s="294"/>
      <c r="J189" s="294"/>
      <c r="K189" s="294"/>
      <c r="L189" s="294"/>
      <c r="M189" s="294"/>
      <c r="N189" s="294"/>
      <c r="O189" s="294"/>
    </row>
    <row r="190" spans="1:15" ht="12">
      <c r="A190" s="34"/>
      <c r="B190" s="130"/>
      <c r="C190" s="294"/>
      <c r="D190" s="294"/>
      <c r="E190" s="294"/>
      <c r="F190" s="294"/>
      <c r="G190" s="294"/>
      <c r="H190" s="294"/>
      <c r="I190" s="294"/>
      <c r="J190" s="294"/>
      <c r="K190" s="294"/>
      <c r="L190" s="294"/>
      <c r="M190" s="294"/>
      <c r="N190" s="294"/>
      <c r="O190" s="294"/>
    </row>
    <row r="191" spans="1:15" ht="12">
      <c r="A191" s="34"/>
      <c r="B191" s="130"/>
      <c r="C191" s="294"/>
      <c r="D191" s="294"/>
      <c r="E191" s="294"/>
      <c r="F191" s="294"/>
      <c r="G191" s="294"/>
      <c r="H191" s="294"/>
      <c r="I191" s="294"/>
      <c r="J191" s="294"/>
      <c r="K191" s="294"/>
      <c r="L191" s="294"/>
      <c r="M191" s="294"/>
      <c r="N191" s="294"/>
      <c r="O191" s="294"/>
    </row>
    <row r="192" spans="1:15" ht="12">
      <c r="A192" s="34"/>
      <c r="B192" s="130"/>
      <c r="C192" s="294"/>
      <c r="D192" s="294"/>
      <c r="E192" s="294"/>
      <c r="F192" s="294"/>
      <c r="G192" s="294"/>
      <c r="H192" s="294"/>
      <c r="I192" s="294"/>
      <c r="J192" s="294"/>
      <c r="K192" s="294"/>
      <c r="L192" s="294"/>
      <c r="M192" s="294"/>
      <c r="N192" s="294"/>
      <c r="O192" s="294"/>
    </row>
    <row r="193" spans="1:15" ht="12">
      <c r="A193" s="34"/>
      <c r="B193" s="130"/>
      <c r="C193" s="269" t="s">
        <v>367</v>
      </c>
      <c r="D193" s="267"/>
      <c r="E193" s="267"/>
      <c r="F193" s="267"/>
      <c r="G193" s="267"/>
      <c r="H193" s="267"/>
      <c r="I193" s="267"/>
      <c r="J193" s="267"/>
      <c r="K193" s="267"/>
      <c r="L193" s="267"/>
      <c r="M193" s="267"/>
      <c r="N193" s="267"/>
      <c r="O193" s="267"/>
    </row>
    <row r="194" spans="1:15" ht="12">
      <c r="A194" s="34"/>
      <c r="B194" s="130"/>
      <c r="C194" s="267"/>
      <c r="D194" s="267"/>
      <c r="E194" s="267"/>
      <c r="F194" s="267"/>
      <c r="G194" s="267"/>
      <c r="H194" s="267"/>
      <c r="I194" s="267"/>
      <c r="J194" s="267"/>
      <c r="K194" s="267"/>
      <c r="L194" s="267"/>
      <c r="M194" s="267"/>
      <c r="N194" s="267"/>
      <c r="O194" s="267"/>
    </row>
    <row r="195" spans="1:15" ht="12">
      <c r="A195" s="34"/>
      <c r="B195" s="130"/>
      <c r="C195" s="267"/>
      <c r="D195" s="267"/>
      <c r="E195" s="267"/>
      <c r="F195" s="267"/>
      <c r="G195" s="267"/>
      <c r="H195" s="267"/>
      <c r="I195" s="267"/>
      <c r="J195" s="267"/>
      <c r="K195" s="267"/>
      <c r="L195" s="267"/>
      <c r="M195" s="267"/>
      <c r="N195" s="267"/>
      <c r="O195" s="267"/>
    </row>
    <row r="196" spans="1:15" ht="12">
      <c r="A196" s="34"/>
      <c r="B196" s="130"/>
      <c r="C196" s="267"/>
      <c r="D196" s="267"/>
      <c r="E196" s="267"/>
      <c r="F196" s="267"/>
      <c r="G196" s="267"/>
      <c r="H196" s="267"/>
      <c r="I196" s="267"/>
      <c r="J196" s="267"/>
      <c r="K196" s="267"/>
      <c r="L196" s="267"/>
      <c r="M196" s="267"/>
      <c r="N196" s="267"/>
      <c r="O196" s="267"/>
    </row>
    <row r="197" spans="1:15" ht="12">
      <c r="A197" s="34"/>
      <c r="B197" s="130"/>
      <c r="C197" s="267"/>
      <c r="D197" s="267"/>
      <c r="E197" s="267"/>
      <c r="F197" s="267"/>
      <c r="G197" s="267"/>
      <c r="H197" s="267"/>
      <c r="I197" s="267"/>
      <c r="J197" s="267"/>
      <c r="K197" s="267"/>
      <c r="L197" s="267"/>
      <c r="M197" s="267"/>
      <c r="N197" s="267"/>
      <c r="O197" s="267"/>
    </row>
    <row r="198" spans="1:15" ht="12">
      <c r="A198" s="34"/>
      <c r="B198" s="130"/>
      <c r="C198" s="267"/>
      <c r="D198" s="267"/>
      <c r="E198" s="267"/>
      <c r="F198" s="267"/>
      <c r="G198" s="267"/>
      <c r="H198" s="267"/>
      <c r="I198" s="267"/>
      <c r="J198" s="267"/>
      <c r="K198" s="267"/>
      <c r="L198" s="267"/>
      <c r="M198" s="267"/>
      <c r="N198" s="267"/>
      <c r="O198" s="267"/>
    </row>
    <row r="199" spans="1:15" ht="12">
      <c r="A199" s="34"/>
      <c r="B199" s="130"/>
      <c r="C199" s="267" t="s">
        <v>190</v>
      </c>
      <c r="D199" s="267"/>
      <c r="E199" s="267"/>
      <c r="F199" s="267"/>
      <c r="G199" s="267"/>
      <c r="H199" s="267"/>
      <c r="I199" s="267"/>
      <c r="J199" s="267"/>
      <c r="K199" s="267"/>
      <c r="L199" s="267"/>
      <c r="M199" s="267"/>
      <c r="N199" s="267"/>
      <c r="O199" s="267"/>
    </row>
    <row r="200" spans="1:15" ht="12">
      <c r="A200" s="34"/>
      <c r="B200" s="130"/>
      <c r="C200" s="267"/>
      <c r="D200" s="267"/>
      <c r="E200" s="267"/>
      <c r="F200" s="267"/>
      <c r="G200" s="267"/>
      <c r="H200" s="267"/>
      <c r="I200" s="267"/>
      <c r="J200" s="267"/>
      <c r="K200" s="267"/>
      <c r="L200" s="267"/>
      <c r="M200" s="267"/>
      <c r="N200" s="267"/>
      <c r="O200" s="267"/>
    </row>
    <row r="201" spans="1:15" ht="12">
      <c r="A201" s="34"/>
      <c r="B201" s="130"/>
      <c r="C201" s="267"/>
      <c r="D201" s="267"/>
      <c r="E201" s="267"/>
      <c r="F201" s="267"/>
      <c r="G201" s="267"/>
      <c r="H201" s="267"/>
      <c r="I201" s="267"/>
      <c r="J201" s="267"/>
      <c r="K201" s="267"/>
      <c r="L201" s="267"/>
      <c r="M201" s="267"/>
      <c r="N201" s="267"/>
      <c r="O201" s="267"/>
    </row>
    <row r="202" spans="1:15" ht="12">
      <c r="A202" s="34"/>
      <c r="B202" s="130"/>
      <c r="C202" s="267"/>
      <c r="D202" s="267"/>
      <c r="E202" s="267"/>
      <c r="F202" s="267"/>
      <c r="G202" s="267"/>
      <c r="H202" s="267"/>
      <c r="I202" s="267"/>
      <c r="J202" s="267"/>
      <c r="K202" s="267"/>
      <c r="L202" s="267"/>
      <c r="M202" s="267"/>
      <c r="N202" s="267"/>
      <c r="O202" s="267"/>
    </row>
    <row r="203" spans="1:15" ht="12">
      <c r="A203" s="34"/>
      <c r="B203" s="130"/>
      <c r="C203" s="267"/>
      <c r="D203" s="267"/>
      <c r="E203" s="267"/>
      <c r="F203" s="267"/>
      <c r="G203" s="267"/>
      <c r="H203" s="267"/>
      <c r="I203" s="267"/>
      <c r="J203" s="267"/>
      <c r="K203" s="267"/>
      <c r="L203" s="267"/>
      <c r="M203" s="267"/>
      <c r="N203" s="267"/>
      <c r="O203" s="267"/>
    </row>
    <row r="204" spans="1:15" ht="12">
      <c r="A204" s="34"/>
      <c r="B204" s="130"/>
      <c r="C204" s="267"/>
      <c r="D204" s="267"/>
      <c r="E204" s="267"/>
      <c r="F204" s="267"/>
      <c r="G204" s="267"/>
      <c r="H204" s="267"/>
      <c r="I204" s="267"/>
      <c r="J204" s="267"/>
      <c r="K204" s="267"/>
      <c r="L204" s="267"/>
      <c r="M204" s="267"/>
      <c r="N204" s="267"/>
      <c r="O204" s="267"/>
    </row>
    <row r="205" spans="1:15" ht="12">
      <c r="A205" s="34"/>
      <c r="B205" s="130"/>
      <c r="C205" s="267"/>
      <c r="D205" s="267"/>
      <c r="E205" s="267"/>
      <c r="F205" s="267"/>
      <c r="G205" s="267"/>
      <c r="H205" s="267"/>
      <c r="I205" s="267"/>
      <c r="J205" s="267"/>
      <c r="K205" s="267"/>
      <c r="L205" s="267"/>
      <c r="M205" s="267"/>
      <c r="N205" s="267"/>
      <c r="O205" s="267"/>
    </row>
    <row r="206" spans="1:15" ht="12">
      <c r="A206" s="34"/>
      <c r="B206" s="130"/>
      <c r="C206" s="267"/>
      <c r="D206" s="267"/>
      <c r="E206" s="267"/>
      <c r="F206" s="267"/>
      <c r="G206" s="267"/>
      <c r="H206" s="267"/>
      <c r="I206" s="267"/>
      <c r="J206" s="267"/>
      <c r="K206" s="267"/>
      <c r="L206" s="267"/>
      <c r="M206" s="267"/>
      <c r="N206" s="267"/>
      <c r="O206" s="267"/>
    </row>
    <row r="207" spans="1:15" ht="12">
      <c r="A207" s="34"/>
      <c r="B207" s="130"/>
      <c r="C207" s="131"/>
      <c r="D207" s="131"/>
      <c r="E207" s="131"/>
      <c r="F207" s="131"/>
      <c r="G207" s="131"/>
      <c r="H207" s="131"/>
      <c r="I207" s="131"/>
      <c r="J207" s="131"/>
      <c r="K207" s="131"/>
      <c r="L207" s="131"/>
      <c r="M207" s="131"/>
      <c r="N207" s="131"/>
      <c r="O207" s="131"/>
    </row>
    <row r="208" spans="1:15" ht="12">
      <c r="A208" s="34"/>
      <c r="B208" s="130"/>
      <c r="C208" s="131"/>
      <c r="D208" s="131"/>
      <c r="E208" s="131"/>
      <c r="F208" s="131"/>
      <c r="G208" s="131"/>
      <c r="H208" s="131"/>
      <c r="I208" s="131"/>
      <c r="J208" s="131"/>
      <c r="K208" s="131"/>
      <c r="L208" s="131"/>
      <c r="M208" s="131"/>
      <c r="N208" s="131"/>
      <c r="O208" s="131"/>
    </row>
    <row r="209" spans="1:15" ht="12">
      <c r="A209" s="34"/>
      <c r="B209" s="130"/>
      <c r="C209" s="318" t="s">
        <v>331</v>
      </c>
      <c r="D209" s="287"/>
      <c r="E209" s="287"/>
      <c r="F209" s="287"/>
      <c r="G209" s="287"/>
      <c r="H209" s="287"/>
      <c r="I209" s="287"/>
      <c r="J209" s="287"/>
      <c r="K209" s="287"/>
      <c r="L209" s="287"/>
      <c r="M209" s="287"/>
      <c r="N209" s="287"/>
      <c r="O209" s="287"/>
    </row>
    <row r="210" spans="1:15" ht="12">
      <c r="A210" s="34"/>
      <c r="B210" s="130"/>
      <c r="C210" s="287"/>
      <c r="D210" s="287"/>
      <c r="E210" s="287"/>
      <c r="F210" s="287"/>
      <c r="G210" s="287"/>
      <c r="H210" s="287"/>
      <c r="I210" s="287"/>
      <c r="J210" s="287"/>
      <c r="K210" s="287"/>
      <c r="L210" s="287"/>
      <c r="M210" s="287"/>
      <c r="N210" s="287"/>
      <c r="O210" s="287"/>
    </row>
    <row r="211" spans="1:15" ht="12">
      <c r="A211" s="34"/>
      <c r="B211" s="130"/>
      <c r="C211" s="287"/>
      <c r="D211" s="287"/>
      <c r="E211" s="287"/>
      <c r="F211" s="287"/>
      <c r="G211" s="287"/>
      <c r="H211" s="287"/>
      <c r="I211" s="287"/>
      <c r="J211" s="287"/>
      <c r="K211" s="287"/>
      <c r="L211" s="287"/>
      <c r="M211" s="287"/>
      <c r="N211" s="287"/>
      <c r="O211" s="287"/>
    </row>
    <row r="212" spans="1:15" ht="12">
      <c r="A212" s="34"/>
      <c r="B212" s="130"/>
      <c r="C212" s="287"/>
      <c r="D212" s="287"/>
      <c r="E212" s="287"/>
      <c r="F212" s="287"/>
      <c r="G212" s="287"/>
      <c r="H212" s="287"/>
      <c r="I212" s="287"/>
      <c r="J212" s="287"/>
      <c r="K212" s="287"/>
      <c r="L212" s="287"/>
      <c r="M212" s="287"/>
      <c r="N212" s="287"/>
      <c r="O212" s="287"/>
    </row>
    <row r="213" spans="1:15" ht="7.5" customHeight="1">
      <c r="A213" s="34"/>
      <c r="B213" s="130"/>
      <c r="C213" s="287"/>
      <c r="D213" s="287"/>
      <c r="E213" s="287"/>
      <c r="F213" s="287"/>
      <c r="G213" s="287"/>
      <c r="H213" s="287"/>
      <c r="I213" s="287"/>
      <c r="J213" s="287"/>
      <c r="K213" s="287"/>
      <c r="L213" s="287"/>
      <c r="M213" s="287"/>
      <c r="N213" s="287"/>
      <c r="O213" s="287"/>
    </row>
    <row r="214" spans="1:15" ht="12">
      <c r="A214" s="34"/>
      <c r="B214" s="130"/>
      <c r="C214" s="190" t="s">
        <v>164</v>
      </c>
      <c r="D214" s="131"/>
      <c r="E214" s="131"/>
      <c r="F214" s="131"/>
      <c r="G214" s="131"/>
      <c r="H214" s="131"/>
      <c r="I214" s="131"/>
      <c r="J214" s="131"/>
      <c r="K214" s="131"/>
      <c r="L214" s="131"/>
      <c r="M214" s="131"/>
      <c r="N214" s="131"/>
      <c r="O214" s="131"/>
    </row>
    <row r="215" spans="1:15" ht="8.25" customHeight="1">
      <c r="A215" s="34"/>
      <c r="B215" s="130"/>
      <c r="C215" s="131"/>
      <c r="D215" s="131"/>
      <c r="E215" s="131"/>
      <c r="F215" s="131"/>
      <c r="G215" s="131"/>
      <c r="H215" s="131"/>
      <c r="I215" s="131"/>
      <c r="J215" s="131"/>
      <c r="K215" s="131"/>
      <c r="L215" s="131"/>
      <c r="M215" s="131"/>
      <c r="N215" s="131"/>
      <c r="O215" s="131"/>
    </row>
    <row r="216" spans="1:15" ht="12">
      <c r="A216" s="34"/>
      <c r="B216" s="130"/>
      <c r="C216" s="292" t="s">
        <v>165</v>
      </c>
      <c r="D216" s="287"/>
      <c r="E216" s="287"/>
      <c r="F216" s="287"/>
      <c r="G216" s="287"/>
      <c r="H216" s="287"/>
      <c r="I216" s="287"/>
      <c r="J216" s="287"/>
      <c r="K216" s="287"/>
      <c r="L216" s="287"/>
      <c r="M216" s="287"/>
      <c r="N216" s="287"/>
      <c r="O216" s="287"/>
    </row>
    <row r="217" spans="1:15" ht="15" customHeight="1">
      <c r="A217" s="34"/>
      <c r="B217" s="130"/>
      <c r="C217" s="287"/>
      <c r="D217" s="287"/>
      <c r="E217" s="287"/>
      <c r="F217" s="287"/>
      <c r="G217" s="287"/>
      <c r="H217" s="287"/>
      <c r="I217" s="287"/>
      <c r="J217" s="287"/>
      <c r="K217" s="287"/>
      <c r="L217" s="287"/>
      <c r="M217" s="287"/>
      <c r="N217" s="287"/>
      <c r="O217" s="287"/>
    </row>
    <row r="218" spans="1:15" ht="12">
      <c r="A218" s="34"/>
      <c r="B218" s="130"/>
      <c r="C218" s="287"/>
      <c r="D218" s="287"/>
      <c r="E218" s="287"/>
      <c r="F218" s="287"/>
      <c r="G218" s="287"/>
      <c r="H218" s="287"/>
      <c r="I218" s="287"/>
      <c r="J218" s="287"/>
      <c r="K218" s="287"/>
      <c r="L218" s="287"/>
      <c r="M218" s="287"/>
      <c r="N218" s="287"/>
      <c r="O218" s="287"/>
    </row>
    <row r="219" spans="1:15" ht="7.5" customHeight="1">
      <c r="A219" s="34"/>
      <c r="B219" s="130"/>
      <c r="C219" s="131"/>
      <c r="D219" s="131"/>
      <c r="E219" s="131"/>
      <c r="F219" s="131"/>
      <c r="G219" s="131"/>
      <c r="H219" s="131"/>
      <c r="I219" s="131"/>
      <c r="J219" s="131"/>
      <c r="K219" s="131"/>
      <c r="L219" s="131"/>
      <c r="M219" s="131"/>
      <c r="N219" s="131"/>
      <c r="O219" s="131"/>
    </row>
    <row r="220" spans="1:15" ht="12">
      <c r="A220" s="34"/>
      <c r="B220" s="130"/>
      <c r="C220" s="290" t="s">
        <v>161</v>
      </c>
      <c r="D220" s="291"/>
      <c r="E220" s="291"/>
      <c r="F220" s="291"/>
      <c r="G220" s="291"/>
      <c r="H220" s="291"/>
      <c r="I220" s="291"/>
      <c r="J220" s="291"/>
      <c r="K220" s="291"/>
      <c r="L220" s="291"/>
      <c r="M220" s="291"/>
      <c r="N220" s="291"/>
      <c r="O220" s="291"/>
    </row>
    <row r="221" spans="1:15" ht="12">
      <c r="A221" s="34"/>
      <c r="B221" s="130"/>
      <c r="C221" s="291"/>
      <c r="D221" s="291"/>
      <c r="E221" s="291"/>
      <c r="F221" s="291"/>
      <c r="G221" s="291"/>
      <c r="H221" s="291"/>
      <c r="I221" s="291"/>
      <c r="J221" s="291"/>
      <c r="K221" s="291"/>
      <c r="L221" s="291"/>
      <c r="M221" s="291"/>
      <c r="N221" s="291"/>
      <c r="O221" s="291"/>
    </row>
    <row r="222" spans="1:15" ht="8.25" customHeight="1">
      <c r="A222" s="34"/>
      <c r="B222" s="130"/>
      <c r="C222" s="131"/>
      <c r="D222" s="131"/>
      <c r="E222" s="131"/>
      <c r="F222" s="131"/>
      <c r="G222" s="131"/>
      <c r="H222" s="131"/>
      <c r="I222" s="131"/>
      <c r="J222" s="131"/>
      <c r="K222" s="131"/>
      <c r="L222" s="131"/>
      <c r="M222" s="131"/>
      <c r="N222" s="131"/>
      <c r="O222" s="131"/>
    </row>
    <row r="223" spans="1:15" ht="12">
      <c r="A223" s="34"/>
      <c r="B223" s="130"/>
      <c r="C223" s="290" t="s">
        <v>166</v>
      </c>
      <c r="D223" s="291"/>
      <c r="E223" s="291"/>
      <c r="F223" s="291"/>
      <c r="G223" s="291"/>
      <c r="H223" s="291"/>
      <c r="I223" s="291"/>
      <c r="J223" s="291"/>
      <c r="K223" s="291"/>
      <c r="L223" s="291"/>
      <c r="M223" s="291"/>
      <c r="N223" s="291"/>
      <c r="O223" s="291"/>
    </row>
    <row r="224" spans="1:15" ht="12">
      <c r="A224" s="34"/>
      <c r="B224" s="130"/>
      <c r="C224" s="291"/>
      <c r="D224" s="291"/>
      <c r="E224" s="291"/>
      <c r="F224" s="291"/>
      <c r="G224" s="291"/>
      <c r="H224" s="291"/>
      <c r="I224" s="291"/>
      <c r="J224" s="291"/>
      <c r="K224" s="291"/>
      <c r="L224" s="291"/>
      <c r="M224" s="291"/>
      <c r="N224" s="291"/>
      <c r="O224" s="291"/>
    </row>
    <row r="225" spans="1:15" ht="9" customHeight="1">
      <c r="A225" s="34"/>
      <c r="B225" s="130"/>
      <c r="C225" s="74"/>
      <c r="D225" s="74"/>
      <c r="E225" s="74"/>
      <c r="F225" s="74"/>
      <c r="G225" s="74"/>
      <c r="H225" s="74"/>
      <c r="I225" s="74"/>
      <c r="J225" s="74"/>
      <c r="K225" s="74"/>
      <c r="L225" s="74"/>
      <c r="M225" s="74"/>
      <c r="N225" s="74"/>
      <c r="O225" s="74"/>
    </row>
    <row r="226" spans="1:15" ht="12">
      <c r="A226" s="34"/>
      <c r="B226" s="130"/>
      <c r="C226" s="292" t="s">
        <v>162</v>
      </c>
      <c r="D226" s="287"/>
      <c r="E226" s="287"/>
      <c r="F226" s="287"/>
      <c r="G226" s="287"/>
      <c r="H226" s="287"/>
      <c r="I226" s="287"/>
      <c r="J226" s="287"/>
      <c r="K226" s="287"/>
      <c r="L226" s="287"/>
      <c r="M226" s="287"/>
      <c r="N226" s="287"/>
      <c r="O226" s="287"/>
    </row>
    <row r="227" spans="1:15" ht="12">
      <c r="A227" s="34"/>
      <c r="B227" s="130"/>
      <c r="C227" s="292"/>
      <c r="D227" s="287"/>
      <c r="E227" s="287"/>
      <c r="F227" s="287"/>
      <c r="G227" s="287"/>
      <c r="H227" s="287"/>
      <c r="I227" s="287"/>
      <c r="J227" s="287"/>
      <c r="K227" s="287"/>
      <c r="L227" s="287"/>
      <c r="M227" s="287"/>
      <c r="N227" s="287"/>
      <c r="O227" s="287"/>
    </row>
    <row r="228" spans="1:15" ht="12">
      <c r="A228" s="34"/>
      <c r="B228" s="130"/>
      <c r="C228" s="292"/>
      <c r="D228" s="287"/>
      <c r="E228" s="287"/>
      <c r="F228" s="287"/>
      <c r="G228" s="287"/>
      <c r="H228" s="287"/>
      <c r="I228" s="287"/>
      <c r="J228" s="287"/>
      <c r="K228" s="287"/>
      <c r="L228" s="287"/>
      <c r="M228" s="287"/>
      <c r="N228" s="287"/>
      <c r="O228" s="287"/>
    </row>
    <row r="229" spans="1:15" ht="15" customHeight="1">
      <c r="A229" s="34"/>
      <c r="B229" s="130"/>
      <c r="C229" s="287"/>
      <c r="D229" s="287"/>
      <c r="E229" s="287"/>
      <c r="F229" s="287"/>
      <c r="G229" s="287"/>
      <c r="H229" s="287"/>
      <c r="I229" s="287"/>
      <c r="J229" s="287"/>
      <c r="K229" s="287"/>
      <c r="L229" s="287"/>
      <c r="M229" s="287"/>
      <c r="N229" s="287"/>
      <c r="O229" s="287"/>
    </row>
    <row r="230" spans="1:15" ht="9.75" customHeight="1">
      <c r="A230" s="34"/>
      <c r="B230" s="130"/>
      <c r="C230" s="74"/>
      <c r="D230" s="74"/>
      <c r="E230" s="74"/>
      <c r="F230" s="74"/>
      <c r="G230" s="74"/>
      <c r="H230" s="74"/>
      <c r="I230" s="74"/>
      <c r="J230" s="74"/>
      <c r="K230" s="74"/>
      <c r="L230" s="74"/>
      <c r="M230" s="74"/>
      <c r="N230" s="74"/>
      <c r="O230" s="74"/>
    </row>
    <row r="231" spans="1:15" ht="12">
      <c r="A231" s="34"/>
      <c r="B231" s="130"/>
      <c r="C231" s="290" t="s">
        <v>163</v>
      </c>
      <c r="D231" s="291"/>
      <c r="E231" s="291"/>
      <c r="F231" s="291"/>
      <c r="G231" s="291"/>
      <c r="H231" s="291"/>
      <c r="I231" s="291"/>
      <c r="J231" s="291"/>
      <c r="K231" s="291"/>
      <c r="L231" s="291"/>
      <c r="M231" s="291"/>
      <c r="N231" s="291"/>
      <c r="O231" s="291"/>
    </row>
    <row r="232" spans="1:15" ht="15.75" customHeight="1">
      <c r="A232" s="34"/>
      <c r="B232" s="130"/>
      <c r="C232" s="291"/>
      <c r="D232" s="291"/>
      <c r="E232" s="291"/>
      <c r="F232" s="291"/>
      <c r="G232" s="291"/>
      <c r="H232" s="291"/>
      <c r="I232" s="291"/>
      <c r="J232" s="291"/>
      <c r="K232" s="291"/>
      <c r="L232" s="291"/>
      <c r="M232" s="291"/>
      <c r="N232" s="291"/>
      <c r="O232" s="291"/>
    </row>
    <row r="233" spans="1:15" ht="9" customHeight="1">
      <c r="A233" s="34"/>
      <c r="B233" s="130"/>
      <c r="C233" s="74"/>
      <c r="D233" s="74"/>
      <c r="E233" s="74"/>
      <c r="F233" s="74"/>
      <c r="G233" s="74"/>
      <c r="H233" s="74"/>
      <c r="I233" s="74"/>
      <c r="J233" s="74"/>
      <c r="K233" s="74"/>
      <c r="L233" s="74"/>
      <c r="M233" s="74"/>
      <c r="N233" s="74"/>
      <c r="O233" s="74"/>
    </row>
    <row r="234" spans="1:15" ht="12">
      <c r="A234" s="34"/>
      <c r="B234" s="130"/>
      <c r="C234" s="290" t="s">
        <v>167</v>
      </c>
      <c r="D234" s="291"/>
      <c r="E234" s="291"/>
      <c r="F234" s="291"/>
      <c r="G234" s="291"/>
      <c r="H234" s="291"/>
      <c r="I234" s="291"/>
      <c r="J234" s="291"/>
      <c r="K234" s="291"/>
      <c r="L234" s="291"/>
      <c r="M234" s="291"/>
      <c r="N234" s="291"/>
      <c r="O234" s="291"/>
    </row>
    <row r="235" spans="1:15" ht="12">
      <c r="A235" s="34"/>
      <c r="B235" s="130"/>
      <c r="C235" s="291"/>
      <c r="D235" s="291"/>
      <c r="E235" s="291"/>
      <c r="F235" s="291"/>
      <c r="G235" s="291"/>
      <c r="H235" s="291"/>
      <c r="I235" s="291"/>
      <c r="J235" s="291"/>
      <c r="K235" s="291"/>
      <c r="L235" s="291"/>
      <c r="M235" s="291"/>
      <c r="N235" s="291"/>
      <c r="O235" s="291"/>
    </row>
    <row r="236" spans="1:15" ht="12">
      <c r="A236" s="34"/>
      <c r="B236" s="130"/>
      <c r="C236" s="191"/>
      <c r="D236" s="131"/>
      <c r="E236" s="131"/>
      <c r="F236" s="131"/>
      <c r="G236" s="131"/>
      <c r="H236" s="131"/>
      <c r="I236" s="131"/>
      <c r="J236" s="131"/>
      <c r="K236" s="131"/>
      <c r="L236" s="131"/>
      <c r="M236" s="131"/>
      <c r="N236" s="131"/>
      <c r="O236" s="131"/>
    </row>
    <row r="237" spans="1:15" ht="12">
      <c r="A237" s="34"/>
      <c r="B237" s="130"/>
      <c r="C237" s="293" t="s">
        <v>44</v>
      </c>
      <c r="D237" s="294"/>
      <c r="E237" s="294"/>
      <c r="F237" s="294"/>
      <c r="G237" s="294"/>
      <c r="H237" s="294"/>
      <c r="I237" s="294"/>
      <c r="J237" s="294"/>
      <c r="K237" s="294"/>
      <c r="L237" s="294"/>
      <c r="M237" s="294"/>
      <c r="N237" s="294"/>
      <c r="O237" s="294"/>
    </row>
    <row r="238" spans="1:15" ht="12">
      <c r="A238" s="34"/>
      <c r="B238" s="130"/>
      <c r="C238" s="294"/>
      <c r="D238" s="294"/>
      <c r="E238" s="294"/>
      <c r="F238" s="294"/>
      <c r="G238" s="294"/>
      <c r="H238" s="294"/>
      <c r="I238" s="294"/>
      <c r="J238" s="294"/>
      <c r="K238" s="294"/>
      <c r="L238" s="294"/>
      <c r="M238" s="294"/>
      <c r="N238" s="294"/>
      <c r="O238" s="294"/>
    </row>
    <row r="239" spans="1:15" ht="12">
      <c r="A239" s="34"/>
      <c r="B239" s="130"/>
      <c r="C239" s="294"/>
      <c r="D239" s="294"/>
      <c r="E239" s="294"/>
      <c r="F239" s="294"/>
      <c r="G239" s="294"/>
      <c r="H239" s="294"/>
      <c r="I239" s="294"/>
      <c r="J239" s="294"/>
      <c r="K239" s="294"/>
      <c r="L239" s="294"/>
      <c r="M239" s="294"/>
      <c r="N239" s="294"/>
      <c r="O239" s="294"/>
    </row>
    <row r="240" spans="1:15" ht="12">
      <c r="A240" s="34"/>
      <c r="B240" s="130"/>
      <c r="C240" s="294"/>
      <c r="D240" s="294"/>
      <c r="E240" s="294"/>
      <c r="F240" s="294"/>
      <c r="G240" s="294"/>
      <c r="H240" s="294"/>
      <c r="I240" s="294"/>
      <c r="J240" s="294"/>
      <c r="K240" s="294"/>
      <c r="L240" s="294"/>
      <c r="M240" s="294"/>
      <c r="N240" s="294"/>
      <c r="O240" s="294"/>
    </row>
    <row r="241" spans="1:15" ht="12">
      <c r="A241" s="34"/>
      <c r="B241" s="130"/>
      <c r="C241" s="191"/>
      <c r="D241" s="131"/>
      <c r="E241" s="131"/>
      <c r="F241" s="131"/>
      <c r="G241" s="131"/>
      <c r="H241" s="131"/>
      <c r="I241" s="131"/>
      <c r="J241" s="131"/>
      <c r="K241" s="131"/>
      <c r="L241" s="131"/>
      <c r="M241" s="131"/>
      <c r="N241" s="131"/>
      <c r="O241" s="131"/>
    </row>
    <row r="242" spans="1:15" ht="12">
      <c r="A242" s="34"/>
      <c r="B242" s="130"/>
      <c r="C242" s="293" t="s">
        <v>205</v>
      </c>
      <c r="D242" s="294"/>
      <c r="E242" s="294"/>
      <c r="F242" s="294"/>
      <c r="G242" s="294"/>
      <c r="H242" s="294"/>
      <c r="I242" s="294"/>
      <c r="J242" s="294"/>
      <c r="K242" s="294"/>
      <c r="L242" s="294"/>
      <c r="M242" s="294"/>
      <c r="N242" s="294"/>
      <c r="O242" s="294"/>
    </row>
    <row r="243" spans="1:15" ht="12">
      <c r="A243" s="34"/>
      <c r="B243" s="130"/>
      <c r="C243" s="294"/>
      <c r="D243" s="294"/>
      <c r="E243" s="294"/>
      <c r="F243" s="294"/>
      <c r="G243" s="294"/>
      <c r="H243" s="294"/>
      <c r="I243" s="294"/>
      <c r="J243" s="294"/>
      <c r="K243" s="294"/>
      <c r="L243" s="294"/>
      <c r="M243" s="294"/>
      <c r="N243" s="294"/>
      <c r="O243" s="294"/>
    </row>
    <row r="244" spans="1:15" ht="12">
      <c r="A244" s="34"/>
      <c r="B244" s="130"/>
      <c r="C244" s="191"/>
      <c r="D244" s="131"/>
      <c r="E244" s="131"/>
      <c r="F244" s="131"/>
      <c r="G244" s="131"/>
      <c r="H244" s="131"/>
      <c r="I244" s="131"/>
      <c r="J244" s="131"/>
      <c r="K244" s="131"/>
      <c r="L244" s="131"/>
      <c r="M244" s="131"/>
      <c r="N244" s="131"/>
      <c r="O244" s="131"/>
    </row>
    <row r="245" spans="1:15" ht="12">
      <c r="A245" s="34"/>
      <c r="B245" s="130"/>
      <c r="C245" s="191"/>
      <c r="D245" s="131"/>
      <c r="E245" s="131"/>
      <c r="F245" s="131"/>
      <c r="G245" s="131"/>
      <c r="H245" s="131"/>
      <c r="I245" s="131"/>
      <c r="J245" s="131"/>
      <c r="K245" s="131"/>
      <c r="L245" s="131"/>
      <c r="M245" s="131"/>
      <c r="N245" s="131"/>
      <c r="O245" s="131"/>
    </row>
    <row r="246" spans="1:15" ht="12">
      <c r="A246" s="34"/>
      <c r="B246" s="158" t="s">
        <v>211</v>
      </c>
      <c r="C246" s="293" t="s">
        <v>45</v>
      </c>
      <c r="D246" s="278"/>
      <c r="E246" s="278"/>
      <c r="F246" s="278"/>
      <c r="G246" s="278"/>
      <c r="H246" s="278"/>
      <c r="I246" s="278"/>
      <c r="J246" s="278"/>
      <c r="K246" s="278"/>
      <c r="L246" s="278"/>
      <c r="M246" s="278"/>
      <c r="N246" s="278"/>
      <c r="O246" s="278"/>
    </row>
    <row r="247" spans="1:15" ht="12">
      <c r="A247" s="34"/>
      <c r="B247" s="130"/>
      <c r="C247" s="278"/>
      <c r="D247" s="278"/>
      <c r="E247" s="278"/>
      <c r="F247" s="278"/>
      <c r="G247" s="278"/>
      <c r="H247" s="278"/>
      <c r="I247" s="278"/>
      <c r="J247" s="278"/>
      <c r="K247" s="278"/>
      <c r="L247" s="278"/>
      <c r="M247" s="278"/>
      <c r="N247" s="278"/>
      <c r="O247" s="278"/>
    </row>
    <row r="248" spans="1:15" ht="12">
      <c r="A248" s="34"/>
      <c r="B248" s="130"/>
      <c r="C248" s="278"/>
      <c r="D248" s="278"/>
      <c r="E248" s="278"/>
      <c r="F248" s="278"/>
      <c r="G248" s="278"/>
      <c r="H248" s="278"/>
      <c r="I248" s="278"/>
      <c r="J248" s="278"/>
      <c r="K248" s="278"/>
      <c r="L248" s="278"/>
      <c r="M248" s="278"/>
      <c r="N248" s="278"/>
      <c r="O248" s="278"/>
    </row>
    <row r="249" spans="1:15" ht="12">
      <c r="A249" s="34"/>
      <c r="B249" s="130"/>
      <c r="C249" s="278"/>
      <c r="D249" s="278"/>
      <c r="E249" s="278"/>
      <c r="F249" s="278"/>
      <c r="G249" s="278"/>
      <c r="H249" s="278"/>
      <c r="I249" s="278"/>
      <c r="J249" s="278"/>
      <c r="K249" s="278"/>
      <c r="L249" s="278"/>
      <c r="M249" s="278"/>
      <c r="N249" s="278"/>
      <c r="O249" s="278"/>
    </row>
    <row r="250" spans="1:15" ht="12.75">
      <c r="A250" s="34"/>
      <c r="B250" s="130"/>
      <c r="C250" s="122"/>
      <c r="D250" s="122"/>
      <c r="E250" s="122"/>
      <c r="F250" s="122"/>
      <c r="G250" s="122"/>
      <c r="H250" s="122"/>
      <c r="I250" s="122"/>
      <c r="J250" s="122"/>
      <c r="K250" s="122"/>
      <c r="L250" s="122"/>
      <c r="M250" s="122"/>
      <c r="N250" s="122"/>
      <c r="O250" s="122"/>
    </row>
    <row r="251" spans="1:15" ht="12">
      <c r="A251" s="34"/>
      <c r="B251" s="130"/>
      <c r="C251" s="191"/>
      <c r="D251" s="131"/>
      <c r="E251" s="131"/>
      <c r="F251" s="131"/>
      <c r="G251" s="131"/>
      <c r="H251" s="131"/>
      <c r="I251" s="131"/>
      <c r="J251" s="131"/>
      <c r="K251" s="131"/>
      <c r="L251" s="131"/>
      <c r="M251" s="131"/>
      <c r="N251" s="131"/>
      <c r="O251" s="131"/>
    </row>
    <row r="252" spans="1:15" ht="12">
      <c r="A252" s="34"/>
      <c r="B252" s="158" t="s">
        <v>219</v>
      </c>
      <c r="C252" s="293" t="s">
        <v>46</v>
      </c>
      <c r="D252" s="278"/>
      <c r="E252" s="278"/>
      <c r="F252" s="278"/>
      <c r="G252" s="278"/>
      <c r="H252" s="278"/>
      <c r="I252" s="278"/>
      <c r="J252" s="278"/>
      <c r="K252" s="278"/>
      <c r="L252" s="278"/>
      <c r="M252" s="278"/>
      <c r="N252" s="278"/>
      <c r="O252" s="278"/>
    </row>
    <row r="253" spans="1:15" ht="12">
      <c r="A253" s="34"/>
      <c r="B253" s="130"/>
      <c r="C253" s="278"/>
      <c r="D253" s="278"/>
      <c r="E253" s="278"/>
      <c r="F253" s="278"/>
      <c r="G253" s="278"/>
      <c r="H253" s="278"/>
      <c r="I253" s="278"/>
      <c r="J253" s="278"/>
      <c r="K253" s="278"/>
      <c r="L253" s="278"/>
      <c r="M253" s="278"/>
      <c r="N253" s="278"/>
      <c r="O253" s="278"/>
    </row>
    <row r="254" spans="1:15" ht="12">
      <c r="A254" s="34"/>
      <c r="B254" s="130"/>
      <c r="C254" s="278"/>
      <c r="D254" s="278"/>
      <c r="E254" s="278"/>
      <c r="F254" s="278"/>
      <c r="G254" s="278"/>
      <c r="H254" s="278"/>
      <c r="I254" s="278"/>
      <c r="J254" s="278"/>
      <c r="K254" s="278"/>
      <c r="L254" s="278"/>
      <c r="M254" s="278"/>
      <c r="N254" s="278"/>
      <c r="O254" s="278"/>
    </row>
    <row r="255" spans="1:15" ht="12.75">
      <c r="A255" s="34"/>
      <c r="B255" s="130"/>
      <c r="C255" s="122"/>
      <c r="D255" s="122"/>
      <c r="E255" s="122"/>
      <c r="F255" s="122"/>
      <c r="G255" s="122"/>
      <c r="H255" s="122"/>
      <c r="I255" s="122"/>
      <c r="J255" s="122"/>
      <c r="K255" s="122"/>
      <c r="L255" s="122"/>
      <c r="M255" s="122"/>
      <c r="N255" s="122"/>
      <c r="O255" s="122"/>
    </row>
    <row r="256" spans="1:15" ht="12.75">
      <c r="A256" s="34"/>
      <c r="B256" s="130"/>
      <c r="C256" s="122"/>
      <c r="D256" s="122"/>
      <c r="E256" s="122"/>
      <c r="F256" s="122"/>
      <c r="G256" s="122"/>
      <c r="H256" s="122"/>
      <c r="I256" s="122"/>
      <c r="J256" s="122"/>
      <c r="K256" s="122"/>
      <c r="L256" s="122"/>
      <c r="M256" s="122"/>
      <c r="N256" s="122"/>
      <c r="O256" s="122"/>
    </row>
    <row r="257" spans="1:15" ht="12">
      <c r="A257" s="34"/>
      <c r="B257" s="158" t="s">
        <v>47</v>
      </c>
      <c r="C257" s="278" t="s">
        <v>48</v>
      </c>
      <c r="D257" s="278"/>
      <c r="E257" s="278"/>
      <c r="F257" s="278"/>
      <c r="G257" s="278"/>
      <c r="H257" s="278"/>
      <c r="I257" s="278"/>
      <c r="J257" s="278"/>
      <c r="K257" s="278"/>
      <c r="L257" s="278"/>
      <c r="M257" s="278"/>
      <c r="N257" s="278"/>
      <c r="O257" s="278"/>
    </row>
    <row r="258" spans="1:15" ht="12">
      <c r="A258" s="34"/>
      <c r="B258" s="130"/>
      <c r="C258" s="278"/>
      <c r="D258" s="278"/>
      <c r="E258" s="278"/>
      <c r="F258" s="278"/>
      <c r="G258" s="278"/>
      <c r="H258" s="278"/>
      <c r="I258" s="278"/>
      <c r="J258" s="278"/>
      <c r="K258" s="278"/>
      <c r="L258" s="278"/>
      <c r="M258" s="278"/>
      <c r="N258" s="278"/>
      <c r="O258" s="278"/>
    </row>
    <row r="259" spans="1:15" ht="14.25" customHeight="1">
      <c r="A259" s="34"/>
      <c r="B259" s="130"/>
      <c r="C259" s="278"/>
      <c r="D259" s="278"/>
      <c r="E259" s="278"/>
      <c r="F259" s="278"/>
      <c r="G259" s="278"/>
      <c r="H259" s="278"/>
      <c r="I259" s="278"/>
      <c r="J259" s="278"/>
      <c r="K259" s="278"/>
      <c r="L259" s="278"/>
      <c r="M259" s="278"/>
      <c r="N259" s="278"/>
      <c r="O259" s="278"/>
    </row>
    <row r="260" spans="1:15" ht="12">
      <c r="A260" s="34"/>
      <c r="B260" s="130"/>
      <c r="C260" s="191"/>
      <c r="D260" s="131"/>
      <c r="E260" s="131"/>
      <c r="F260" s="131"/>
      <c r="G260" s="131"/>
      <c r="H260" s="131"/>
      <c r="I260" s="131"/>
      <c r="J260" s="131"/>
      <c r="K260" s="131"/>
      <c r="L260" s="131"/>
      <c r="M260" s="131"/>
      <c r="N260" s="131"/>
      <c r="O260" s="131"/>
    </row>
    <row r="261" spans="1:15" ht="12">
      <c r="A261" s="34"/>
      <c r="B261" s="130"/>
      <c r="C261" s="191"/>
      <c r="D261" s="131"/>
      <c r="E261" s="131"/>
      <c r="F261" s="131"/>
      <c r="G261" s="131"/>
      <c r="H261" s="131"/>
      <c r="I261" s="131"/>
      <c r="J261" s="131"/>
      <c r="K261" s="131"/>
      <c r="L261" s="131"/>
      <c r="M261" s="131"/>
      <c r="N261" s="131"/>
      <c r="O261" s="131"/>
    </row>
    <row r="262" spans="1:15" ht="12">
      <c r="A262" s="34"/>
      <c r="B262" s="158" t="s">
        <v>49</v>
      </c>
      <c r="C262" s="293" t="s">
        <v>54</v>
      </c>
      <c r="D262" s="278"/>
      <c r="E262" s="278"/>
      <c r="F262" s="278"/>
      <c r="G262" s="278"/>
      <c r="H262" s="278"/>
      <c r="I262" s="278"/>
      <c r="J262" s="278"/>
      <c r="K262" s="278"/>
      <c r="L262" s="278"/>
      <c r="M262" s="278"/>
      <c r="N262" s="278"/>
      <c r="O262" s="278"/>
    </row>
    <row r="263" spans="1:15" ht="12">
      <c r="A263" s="34"/>
      <c r="B263" s="158"/>
      <c r="C263" s="293"/>
      <c r="D263" s="278"/>
      <c r="E263" s="278"/>
      <c r="F263" s="278"/>
      <c r="G263" s="278"/>
      <c r="H263" s="278"/>
      <c r="I263" s="278"/>
      <c r="J263" s="278"/>
      <c r="K263" s="278"/>
      <c r="L263" s="278"/>
      <c r="M263" s="278"/>
      <c r="N263" s="278"/>
      <c r="O263" s="278"/>
    </row>
    <row r="264" spans="1:15" ht="12">
      <c r="A264" s="34"/>
      <c r="B264" s="158"/>
      <c r="C264" s="293"/>
      <c r="D264" s="278"/>
      <c r="E264" s="278"/>
      <c r="F264" s="278"/>
      <c r="G264" s="278"/>
      <c r="H264" s="278"/>
      <c r="I264" s="278"/>
      <c r="J264" s="278"/>
      <c r="K264" s="278"/>
      <c r="L264" s="278"/>
      <c r="M264" s="278"/>
      <c r="N264" s="278"/>
      <c r="O264" s="278"/>
    </row>
    <row r="265" spans="1:15" ht="12">
      <c r="A265" s="34"/>
      <c r="B265" s="130"/>
      <c r="C265" s="278"/>
      <c r="D265" s="278"/>
      <c r="E265" s="278"/>
      <c r="F265" s="278"/>
      <c r="G265" s="278"/>
      <c r="H265" s="278"/>
      <c r="I265" s="278"/>
      <c r="J265" s="278"/>
      <c r="K265" s="278"/>
      <c r="L265" s="278"/>
      <c r="M265" s="278"/>
      <c r="N265" s="278"/>
      <c r="O265" s="278"/>
    </row>
    <row r="266" spans="1:15" ht="12">
      <c r="A266" s="34"/>
      <c r="B266" s="130"/>
      <c r="C266" s="278"/>
      <c r="D266" s="278"/>
      <c r="E266" s="278"/>
      <c r="F266" s="278"/>
      <c r="G266" s="278"/>
      <c r="H266" s="278"/>
      <c r="I266" s="278"/>
      <c r="J266" s="278"/>
      <c r="K266" s="278"/>
      <c r="L266" s="278"/>
      <c r="M266" s="278"/>
      <c r="N266" s="278"/>
      <c r="O266" s="278"/>
    </row>
    <row r="267" spans="1:15" ht="12">
      <c r="A267" s="34"/>
      <c r="B267" s="130"/>
      <c r="C267" s="278"/>
      <c r="D267" s="278"/>
      <c r="E267" s="278"/>
      <c r="F267" s="278"/>
      <c r="G267" s="278"/>
      <c r="H267" s="278"/>
      <c r="I267" s="278"/>
      <c r="J267" s="278"/>
      <c r="K267" s="278"/>
      <c r="L267" s="278"/>
      <c r="M267" s="278"/>
      <c r="N267" s="278"/>
      <c r="O267" s="278"/>
    </row>
    <row r="268" spans="1:15" ht="12">
      <c r="A268" s="34"/>
      <c r="B268" s="130"/>
      <c r="C268" s="278"/>
      <c r="D268" s="278"/>
      <c r="E268" s="278"/>
      <c r="F268" s="278"/>
      <c r="G268" s="278"/>
      <c r="H268" s="278"/>
      <c r="I268" s="278"/>
      <c r="J268" s="278"/>
      <c r="K268" s="278"/>
      <c r="L268" s="278"/>
      <c r="M268" s="278"/>
      <c r="N268" s="278"/>
      <c r="O268" s="278"/>
    </row>
    <row r="269" spans="3:15" ht="12">
      <c r="C269" s="31"/>
      <c r="D269" s="31"/>
      <c r="E269" s="31"/>
      <c r="F269" s="31"/>
      <c r="G269" s="31"/>
      <c r="H269" s="31"/>
      <c r="I269" s="31"/>
      <c r="J269" s="31"/>
      <c r="K269" s="31"/>
      <c r="L269" s="31"/>
      <c r="M269" s="31"/>
      <c r="N269" s="31"/>
      <c r="O269" s="31"/>
    </row>
    <row r="270" spans="3:15" ht="12">
      <c r="C270" s="31"/>
      <c r="D270" s="31"/>
      <c r="E270" s="31"/>
      <c r="F270" s="31"/>
      <c r="G270" s="31"/>
      <c r="H270" s="31"/>
      <c r="I270" s="31"/>
      <c r="J270" s="31"/>
      <c r="K270" s="31"/>
      <c r="L270" s="31"/>
      <c r="M270" s="31"/>
      <c r="N270" s="31"/>
      <c r="O270" s="31"/>
    </row>
    <row r="271" spans="3:15" ht="12">
      <c r="C271" s="31"/>
      <c r="D271" s="31"/>
      <c r="E271" s="31"/>
      <c r="F271" s="31"/>
      <c r="G271" s="31"/>
      <c r="H271" s="31"/>
      <c r="I271" s="31"/>
      <c r="J271" s="31"/>
      <c r="K271" s="31"/>
      <c r="L271" s="31"/>
      <c r="M271" s="31"/>
      <c r="N271" s="31"/>
      <c r="O271" s="31"/>
    </row>
    <row r="272" spans="3:15" ht="12">
      <c r="C272" s="31"/>
      <c r="D272" s="31"/>
      <c r="E272" s="31"/>
      <c r="F272" s="31"/>
      <c r="G272" s="31"/>
      <c r="H272" s="31"/>
      <c r="I272" s="31"/>
      <c r="J272" s="31"/>
      <c r="K272" s="31"/>
      <c r="L272" s="31"/>
      <c r="M272" s="31"/>
      <c r="N272" s="31"/>
      <c r="O272" s="31"/>
    </row>
    <row r="273" spans="3:15" ht="12">
      <c r="C273" s="31"/>
      <c r="D273" s="31"/>
      <c r="E273" s="31"/>
      <c r="F273" s="31"/>
      <c r="G273" s="31"/>
      <c r="H273" s="31"/>
      <c r="I273" s="31"/>
      <c r="J273" s="31"/>
      <c r="K273" s="31"/>
      <c r="L273" s="31"/>
      <c r="M273" s="31"/>
      <c r="N273" s="31"/>
      <c r="O273" s="31"/>
    </row>
    <row r="274" spans="3:15" ht="12">
      <c r="C274" s="31"/>
      <c r="D274" s="31"/>
      <c r="E274" s="31"/>
      <c r="F274" s="31"/>
      <c r="G274" s="31"/>
      <c r="H274" s="31"/>
      <c r="I274" s="31"/>
      <c r="J274" s="31"/>
      <c r="K274" s="31"/>
      <c r="L274" s="31"/>
      <c r="M274" s="31"/>
      <c r="N274" s="31"/>
      <c r="O274" s="31"/>
    </row>
    <row r="275" spans="3:15" ht="12">
      <c r="C275" s="31"/>
      <c r="D275" s="31"/>
      <c r="E275" s="31"/>
      <c r="F275" s="31"/>
      <c r="G275" s="31"/>
      <c r="H275" s="31"/>
      <c r="I275" s="31"/>
      <c r="J275" s="31"/>
      <c r="K275" s="31"/>
      <c r="L275" s="31"/>
      <c r="M275" s="31"/>
      <c r="N275" s="31"/>
      <c r="O275" s="31"/>
    </row>
    <row r="276" spans="3:15" ht="12">
      <c r="C276" s="31"/>
      <c r="D276" s="31"/>
      <c r="E276" s="31"/>
      <c r="F276" s="31"/>
      <c r="G276" s="31"/>
      <c r="H276" s="31"/>
      <c r="I276" s="31"/>
      <c r="J276" s="31"/>
      <c r="K276" s="31"/>
      <c r="L276" s="31"/>
      <c r="M276" s="31"/>
      <c r="N276" s="31"/>
      <c r="O276" s="31"/>
    </row>
    <row r="277" spans="3:15" ht="12">
      <c r="C277" s="31"/>
      <c r="D277" s="31"/>
      <c r="E277" s="31"/>
      <c r="F277" s="31"/>
      <c r="G277" s="31"/>
      <c r="H277" s="31"/>
      <c r="I277" s="31"/>
      <c r="J277" s="31"/>
      <c r="K277" s="31"/>
      <c r="L277" s="31"/>
      <c r="M277" s="31"/>
      <c r="N277" s="31"/>
      <c r="O277" s="31"/>
    </row>
    <row r="278" spans="3:15" ht="12">
      <c r="C278" s="31"/>
      <c r="D278" s="31"/>
      <c r="E278" s="31"/>
      <c r="F278" s="31"/>
      <c r="G278" s="31"/>
      <c r="H278" s="31"/>
      <c r="I278" s="31"/>
      <c r="J278" s="31"/>
      <c r="K278" s="31"/>
      <c r="L278" s="31"/>
      <c r="M278" s="31"/>
      <c r="N278" s="31"/>
      <c r="O278" s="31"/>
    </row>
    <row r="279" spans="3:15" ht="12">
      <c r="C279" s="31"/>
      <c r="D279" s="31"/>
      <c r="E279" s="31"/>
      <c r="F279" s="31"/>
      <c r="G279" s="31"/>
      <c r="H279" s="31"/>
      <c r="I279" s="31"/>
      <c r="J279" s="31"/>
      <c r="K279" s="31"/>
      <c r="L279" s="31"/>
      <c r="M279" s="31"/>
      <c r="N279" s="31"/>
      <c r="O279" s="31"/>
    </row>
    <row r="280" spans="3:15" ht="12">
      <c r="C280" s="31"/>
      <c r="D280" s="31"/>
      <c r="E280" s="31"/>
      <c r="F280" s="31"/>
      <c r="G280" s="31"/>
      <c r="H280" s="31"/>
      <c r="I280" s="31"/>
      <c r="J280" s="31"/>
      <c r="K280" s="31"/>
      <c r="L280" s="31"/>
      <c r="M280" s="31"/>
      <c r="N280" s="31"/>
      <c r="O280" s="31"/>
    </row>
    <row r="281" spans="3:15" ht="12">
      <c r="C281" s="31"/>
      <c r="D281" s="31"/>
      <c r="E281" s="31"/>
      <c r="F281" s="31"/>
      <c r="G281" s="31"/>
      <c r="H281" s="31"/>
      <c r="I281" s="31"/>
      <c r="J281" s="31"/>
      <c r="K281" s="31"/>
      <c r="L281" s="31"/>
      <c r="M281" s="31"/>
      <c r="N281" s="31"/>
      <c r="O281" s="31"/>
    </row>
    <row r="282" spans="3:15" ht="12">
      <c r="C282" s="31"/>
      <c r="D282" s="31"/>
      <c r="E282" s="31"/>
      <c r="F282" s="31"/>
      <c r="G282" s="31"/>
      <c r="H282" s="31"/>
      <c r="I282" s="31"/>
      <c r="J282" s="31"/>
      <c r="K282" s="31"/>
      <c r="L282" s="31"/>
      <c r="M282" s="31"/>
      <c r="N282" s="31"/>
      <c r="O282" s="31"/>
    </row>
    <row r="283" spans="3:15" ht="12">
      <c r="C283" s="31"/>
      <c r="D283" s="31"/>
      <c r="E283" s="31"/>
      <c r="F283" s="31"/>
      <c r="G283" s="31"/>
      <c r="H283" s="31"/>
      <c r="I283" s="31"/>
      <c r="J283" s="31"/>
      <c r="K283" s="31"/>
      <c r="L283" s="31"/>
      <c r="M283" s="31"/>
      <c r="N283" s="31"/>
      <c r="O283" s="31"/>
    </row>
    <row r="284" spans="3:15" ht="12">
      <c r="C284" s="31"/>
      <c r="D284" s="31"/>
      <c r="E284" s="31"/>
      <c r="F284" s="31"/>
      <c r="G284" s="31"/>
      <c r="H284" s="31"/>
      <c r="I284" s="31"/>
      <c r="J284" s="31"/>
      <c r="K284" s="31"/>
      <c r="L284" s="31"/>
      <c r="M284" s="31"/>
      <c r="N284" s="31"/>
      <c r="O284" s="31"/>
    </row>
    <row r="285" spans="3:15" ht="12">
      <c r="C285" s="31"/>
      <c r="D285" s="31"/>
      <c r="E285" s="31"/>
      <c r="F285" s="31"/>
      <c r="G285" s="31"/>
      <c r="H285" s="31"/>
      <c r="I285" s="31"/>
      <c r="J285" s="31"/>
      <c r="K285" s="31"/>
      <c r="L285" s="31"/>
      <c r="M285" s="31"/>
      <c r="N285" s="31"/>
      <c r="O285" s="31"/>
    </row>
    <row r="286" spans="3:15" ht="12">
      <c r="C286" s="31"/>
      <c r="D286" s="31"/>
      <c r="E286" s="31"/>
      <c r="F286" s="31"/>
      <c r="G286" s="31"/>
      <c r="H286" s="31"/>
      <c r="I286" s="31"/>
      <c r="J286" s="31"/>
      <c r="K286" s="31"/>
      <c r="L286" s="31"/>
      <c r="M286" s="31"/>
      <c r="N286" s="31"/>
      <c r="O286" s="31"/>
    </row>
    <row r="287" spans="3:15" ht="12">
      <c r="C287" s="31"/>
      <c r="D287" s="31"/>
      <c r="E287" s="31"/>
      <c r="F287" s="31"/>
      <c r="G287" s="31"/>
      <c r="H287" s="31"/>
      <c r="I287" s="31"/>
      <c r="J287" s="31"/>
      <c r="K287" s="31"/>
      <c r="L287" s="31"/>
      <c r="M287" s="31"/>
      <c r="N287" s="31"/>
      <c r="O287" s="31"/>
    </row>
    <row r="288" spans="3:15" ht="12">
      <c r="C288" s="31"/>
      <c r="D288" s="31"/>
      <c r="E288" s="31"/>
      <c r="F288" s="31"/>
      <c r="G288" s="31"/>
      <c r="H288" s="31"/>
      <c r="I288" s="31"/>
      <c r="J288" s="31"/>
      <c r="K288" s="31"/>
      <c r="L288" s="31"/>
      <c r="M288" s="31"/>
      <c r="N288" s="31"/>
      <c r="O288" s="31"/>
    </row>
    <row r="289" spans="3:15" ht="12">
      <c r="C289" s="31"/>
      <c r="D289" s="31"/>
      <c r="E289" s="31"/>
      <c r="F289" s="31"/>
      <c r="G289" s="31"/>
      <c r="H289" s="31"/>
      <c r="I289" s="31"/>
      <c r="J289" s="31"/>
      <c r="K289" s="31"/>
      <c r="L289" s="31"/>
      <c r="M289" s="31"/>
      <c r="N289" s="31"/>
      <c r="O289" s="31"/>
    </row>
    <row r="290" spans="3:15" ht="12">
      <c r="C290" s="31"/>
      <c r="D290" s="31"/>
      <c r="E290" s="31"/>
      <c r="F290" s="31"/>
      <c r="G290" s="31"/>
      <c r="H290" s="31"/>
      <c r="I290" s="31"/>
      <c r="J290" s="31"/>
      <c r="K290" s="31"/>
      <c r="L290" s="31"/>
      <c r="M290" s="31"/>
      <c r="N290" s="31"/>
      <c r="O290" s="31"/>
    </row>
    <row r="291" spans="3:15" ht="12">
      <c r="C291" s="31"/>
      <c r="D291" s="31"/>
      <c r="E291" s="31"/>
      <c r="F291" s="31"/>
      <c r="G291" s="31"/>
      <c r="H291" s="31"/>
      <c r="I291" s="31"/>
      <c r="J291" s="31"/>
      <c r="K291" s="31"/>
      <c r="L291" s="31"/>
      <c r="M291" s="31"/>
      <c r="N291" s="31"/>
      <c r="O291" s="31"/>
    </row>
    <row r="292" spans="3:15" ht="12">
      <c r="C292" s="31"/>
      <c r="D292" s="31"/>
      <c r="E292" s="31"/>
      <c r="F292" s="31"/>
      <c r="G292" s="31"/>
      <c r="H292" s="31"/>
      <c r="I292" s="31"/>
      <c r="J292" s="31"/>
      <c r="K292" s="31"/>
      <c r="L292" s="31"/>
      <c r="M292" s="31"/>
      <c r="N292" s="31"/>
      <c r="O292" s="31"/>
    </row>
  </sheetData>
  <sheetProtection/>
  <mergeCells count="126">
    <mergeCell ref="B111:O112"/>
    <mergeCell ref="B107:O108"/>
    <mergeCell ref="B90:O92"/>
    <mergeCell ref="B117:O119"/>
    <mergeCell ref="K84:L84"/>
    <mergeCell ref="M84:O84"/>
    <mergeCell ref="C209:O213"/>
    <mergeCell ref="C183:O192"/>
    <mergeCell ref="C193:O198"/>
    <mergeCell ref="C199:O206"/>
    <mergeCell ref="B85:J85"/>
    <mergeCell ref="K85:L85"/>
    <mergeCell ref="M85:O85"/>
    <mergeCell ref="C169:O172"/>
    <mergeCell ref="S52:T52"/>
    <mergeCell ref="S53:T53"/>
    <mergeCell ref="S54:T54"/>
    <mergeCell ref="M75:O75"/>
    <mergeCell ref="M52:O52"/>
    <mergeCell ref="M65:O65"/>
    <mergeCell ref="M63:O63"/>
    <mergeCell ref="M55:O55"/>
    <mergeCell ref="M58:O59"/>
    <mergeCell ref="M81:O81"/>
    <mergeCell ref="B75:J75"/>
    <mergeCell ref="M78:O79"/>
    <mergeCell ref="K72:L72"/>
    <mergeCell ref="M72:O72"/>
    <mergeCell ref="K73:L73"/>
    <mergeCell ref="M73:O73"/>
    <mergeCell ref="K74:L74"/>
    <mergeCell ref="M74:O74"/>
    <mergeCell ref="B44:O46"/>
    <mergeCell ref="B95:O96"/>
    <mergeCell ref="M53:O53"/>
    <mergeCell ref="K54:L54"/>
    <mergeCell ref="M54:O54"/>
    <mergeCell ref="M60:O60"/>
    <mergeCell ref="B52:J52"/>
    <mergeCell ref="B51:J51"/>
    <mergeCell ref="M82:O82"/>
    <mergeCell ref="B73:J73"/>
    <mergeCell ref="K63:L63"/>
    <mergeCell ref="K52:L52"/>
    <mergeCell ref="B63:J63"/>
    <mergeCell ref="B55:J55"/>
    <mergeCell ref="B58:J60"/>
    <mergeCell ref="B53:J53"/>
    <mergeCell ref="M51:O51"/>
    <mergeCell ref="M50:O50"/>
    <mergeCell ref="K60:L60"/>
    <mergeCell ref="M61:O61"/>
    <mergeCell ref="K53:L53"/>
    <mergeCell ref="K51:L51"/>
    <mergeCell ref="K61:L61"/>
    <mergeCell ref="K55:L55"/>
    <mergeCell ref="K58:L59"/>
    <mergeCell ref="K82:L82"/>
    <mergeCell ref="K83:L83"/>
    <mergeCell ref="K78:L79"/>
    <mergeCell ref="K80:L80"/>
    <mergeCell ref="B16:O17"/>
    <mergeCell ref="B61:J61"/>
    <mergeCell ref="A5:O5"/>
    <mergeCell ref="K48:L49"/>
    <mergeCell ref="M48:O49"/>
    <mergeCell ref="K50:L50"/>
    <mergeCell ref="B48:J50"/>
    <mergeCell ref="B19:O21"/>
    <mergeCell ref="B26:O26"/>
    <mergeCell ref="B27:C27"/>
    <mergeCell ref="B11:O14"/>
    <mergeCell ref="A1:O1"/>
    <mergeCell ref="A2:O2"/>
    <mergeCell ref="A3:O3"/>
    <mergeCell ref="A4:O4"/>
    <mergeCell ref="B30:C30"/>
    <mergeCell ref="E29:O29"/>
    <mergeCell ref="B32:C32"/>
    <mergeCell ref="B35:C35"/>
    <mergeCell ref="E35:O35"/>
    <mergeCell ref="B31:C31"/>
    <mergeCell ref="B29:C29"/>
    <mergeCell ref="M62:O62"/>
    <mergeCell ref="B62:J62"/>
    <mergeCell ref="K62:L62"/>
    <mergeCell ref="B68:J70"/>
    <mergeCell ref="K68:L69"/>
    <mergeCell ref="M68:O69"/>
    <mergeCell ref="B65:J65"/>
    <mergeCell ref="K65:L65"/>
    <mergeCell ref="M70:O70"/>
    <mergeCell ref="K70:L70"/>
    <mergeCell ref="K71:L71"/>
    <mergeCell ref="M71:O71"/>
    <mergeCell ref="B72:J72"/>
    <mergeCell ref="B132:O136"/>
    <mergeCell ref="K75:L75"/>
    <mergeCell ref="B81:J81"/>
    <mergeCell ref="K81:L81"/>
    <mergeCell ref="B103:O103"/>
    <mergeCell ref="M80:O80"/>
    <mergeCell ref="M83:O83"/>
    <mergeCell ref="B82:J82"/>
    <mergeCell ref="B78:J80"/>
    <mergeCell ref="B83:J83"/>
    <mergeCell ref="B71:J71"/>
    <mergeCell ref="C262:O268"/>
    <mergeCell ref="C257:O259"/>
    <mergeCell ref="C174:O182"/>
    <mergeCell ref="C166:O167"/>
    <mergeCell ref="C216:O218"/>
    <mergeCell ref="C237:O240"/>
    <mergeCell ref="C246:O249"/>
    <mergeCell ref="C220:O221"/>
    <mergeCell ref="C242:O243"/>
    <mergeCell ref="C252:O254"/>
    <mergeCell ref="B120:O121"/>
    <mergeCell ref="B138:O139"/>
    <mergeCell ref="C150:O155"/>
    <mergeCell ref="C143:O148"/>
    <mergeCell ref="C157:O164"/>
    <mergeCell ref="C234:O235"/>
    <mergeCell ref="C223:O224"/>
    <mergeCell ref="C226:O229"/>
    <mergeCell ref="C231:O232"/>
  </mergeCells>
  <printOptions/>
  <pageMargins left="0.984251968503937" right="0.3937007874015748" top="0.7874015748031497" bottom="0.7874015748031497" header="0.5118110236220472" footer="0.5118110236220472"/>
  <pageSetup horizontalDpi="600" verticalDpi="600" orientation="portrait" scale="80" r:id="rId1"/>
  <rowBreaks count="3" manualBreakCount="3">
    <brk id="87" max="14" man="1"/>
    <brk id="140" max="14" man="1"/>
    <brk id="207" max="14" man="1"/>
  </rowBreaks>
</worksheet>
</file>

<file path=xl/worksheets/sheet7.xml><?xml version="1.0" encoding="utf-8"?>
<worksheet xmlns="http://schemas.openxmlformats.org/spreadsheetml/2006/main" xmlns:r="http://schemas.openxmlformats.org/officeDocument/2006/relationships">
  <dimension ref="A1:U211"/>
  <sheetViews>
    <sheetView showGridLines="0" zoomScaleSheetLayoutView="100" zoomScalePageLayoutView="0" workbookViewId="0" topLeftCell="A1">
      <selection activeCell="P169" sqref="P169"/>
    </sheetView>
  </sheetViews>
  <sheetFormatPr defaultColWidth="9.140625" defaultRowHeight="12.75"/>
  <cols>
    <col min="1" max="1" width="4.421875" style="1" customWidth="1"/>
    <col min="2" max="2" width="2.8515625" style="1" customWidth="1"/>
    <col min="3" max="3" width="4.00390625" style="1" customWidth="1"/>
    <col min="4" max="4" width="8.7109375" style="1" customWidth="1"/>
    <col min="5" max="5" width="12.421875" style="1" bestFit="1" customWidth="1"/>
    <col min="6" max="6" width="10.57421875" style="1" customWidth="1"/>
    <col min="7" max="7" width="14.140625" style="1" customWidth="1"/>
    <col min="8" max="8" width="14.421875" style="1" customWidth="1"/>
    <col min="9" max="9" width="5.28125" style="1" customWidth="1"/>
    <col min="10" max="10" width="13.00390625" style="1" customWidth="1"/>
    <col min="11" max="11" width="14.421875" style="1" customWidth="1"/>
    <col min="12" max="12" width="7.421875" style="1" customWidth="1"/>
    <col min="13" max="13" width="4.140625" style="1" customWidth="1"/>
    <col min="14" max="15" width="10.00390625" style="1" bestFit="1" customWidth="1"/>
    <col min="16" max="16" width="11.00390625" style="1" bestFit="1" customWidth="1"/>
    <col min="17" max="17" width="10.00390625" style="1" bestFit="1" customWidth="1"/>
    <col min="18" max="16384" width="9.140625" style="1" customWidth="1"/>
  </cols>
  <sheetData>
    <row r="1" spans="1:13" ht="12">
      <c r="A1" s="273" t="s">
        <v>62</v>
      </c>
      <c r="B1" s="273"/>
      <c r="C1" s="273"/>
      <c r="D1" s="273"/>
      <c r="E1" s="273"/>
      <c r="F1" s="274"/>
      <c r="G1" s="274"/>
      <c r="H1" s="274"/>
      <c r="I1" s="274"/>
      <c r="J1" s="274"/>
      <c r="K1" s="274"/>
      <c r="L1" s="274"/>
      <c r="M1" s="274"/>
    </row>
    <row r="2" spans="1:13" ht="12">
      <c r="A2" s="275" t="s">
        <v>403</v>
      </c>
      <c r="B2" s="275"/>
      <c r="C2" s="275"/>
      <c r="D2" s="275"/>
      <c r="E2" s="275"/>
      <c r="F2" s="276"/>
      <c r="G2" s="276"/>
      <c r="H2" s="276"/>
      <c r="I2" s="276"/>
      <c r="J2" s="276"/>
      <c r="K2" s="276"/>
      <c r="L2" s="276"/>
      <c r="M2" s="276"/>
    </row>
    <row r="3" spans="1:13" ht="12">
      <c r="A3" s="301"/>
      <c r="B3" s="301"/>
      <c r="C3" s="301"/>
      <c r="D3" s="301"/>
      <c r="E3" s="301"/>
      <c r="F3" s="324"/>
      <c r="G3" s="324"/>
      <c r="H3" s="324"/>
      <c r="I3" s="324"/>
      <c r="J3" s="324"/>
      <c r="K3" s="324"/>
      <c r="L3" s="324"/>
      <c r="M3" s="324"/>
    </row>
    <row r="4" spans="1:13" ht="12">
      <c r="A4" s="273" t="s">
        <v>155</v>
      </c>
      <c r="B4" s="273"/>
      <c r="C4" s="273"/>
      <c r="D4" s="273"/>
      <c r="E4" s="273"/>
      <c r="F4" s="274"/>
      <c r="G4" s="274"/>
      <c r="H4" s="274"/>
      <c r="I4" s="274"/>
      <c r="J4" s="274"/>
      <c r="K4" s="274"/>
      <c r="L4" s="274"/>
      <c r="M4" s="274"/>
    </row>
    <row r="5" spans="1:13" s="3" customFormat="1" ht="12">
      <c r="A5" s="303"/>
      <c r="B5" s="303"/>
      <c r="C5" s="303"/>
      <c r="D5" s="303"/>
      <c r="E5" s="303"/>
      <c r="F5" s="325"/>
      <c r="G5" s="325"/>
      <c r="H5" s="325"/>
      <c r="I5" s="325"/>
      <c r="J5" s="325"/>
      <c r="K5" s="325"/>
      <c r="L5" s="325"/>
      <c r="M5" s="325"/>
    </row>
    <row r="6" spans="1:13" ht="12">
      <c r="A6" s="28"/>
      <c r="B6" s="28"/>
      <c r="C6" s="28"/>
      <c r="D6" s="28"/>
      <c r="E6" s="28"/>
      <c r="F6" s="28"/>
      <c r="G6" s="28"/>
      <c r="H6" s="28"/>
      <c r="I6" s="28"/>
      <c r="J6" s="28"/>
      <c r="K6" s="28"/>
      <c r="L6" s="28"/>
      <c r="M6" s="28"/>
    </row>
    <row r="7" spans="1:13" ht="12">
      <c r="A7" s="33" t="s">
        <v>35</v>
      </c>
      <c r="B7" s="29" t="s">
        <v>36</v>
      </c>
      <c r="C7" s="28"/>
      <c r="D7" s="28"/>
      <c r="E7" s="28"/>
      <c r="F7" s="28"/>
      <c r="G7" s="28"/>
      <c r="H7" s="28"/>
      <c r="I7" s="28"/>
      <c r="J7" s="28"/>
      <c r="K7" s="28"/>
      <c r="L7" s="28"/>
      <c r="M7" s="28"/>
    </row>
    <row r="8" spans="1:13" ht="12">
      <c r="A8" s="33"/>
      <c r="B8" s="29" t="s">
        <v>37</v>
      </c>
      <c r="C8" s="31"/>
      <c r="D8" s="28"/>
      <c r="E8" s="31"/>
      <c r="F8" s="28"/>
      <c r="G8" s="28"/>
      <c r="H8" s="28"/>
      <c r="I8" s="28"/>
      <c r="J8" s="28"/>
      <c r="K8" s="28"/>
      <c r="L8" s="28"/>
      <c r="M8" s="28"/>
    </row>
    <row r="9" spans="1:13" ht="12">
      <c r="A9" s="32"/>
      <c r="B9" s="28"/>
      <c r="C9" s="31"/>
      <c r="D9" s="28"/>
      <c r="E9" s="31"/>
      <c r="F9" s="28"/>
      <c r="G9" s="28"/>
      <c r="H9" s="28"/>
      <c r="I9" s="28"/>
      <c r="J9" s="28"/>
      <c r="K9" s="28"/>
      <c r="L9" s="28"/>
      <c r="M9" s="28"/>
    </row>
    <row r="10" spans="1:13" ht="12">
      <c r="A10" s="33" t="s">
        <v>242</v>
      </c>
      <c r="B10" s="29" t="s">
        <v>38</v>
      </c>
      <c r="C10" s="31"/>
      <c r="D10" s="28"/>
      <c r="E10" s="31"/>
      <c r="F10" s="28"/>
      <c r="G10" s="28"/>
      <c r="H10" s="28"/>
      <c r="I10" s="28"/>
      <c r="J10" s="28"/>
      <c r="K10" s="28"/>
      <c r="L10" s="28"/>
      <c r="M10" s="28"/>
    </row>
    <row r="11" spans="1:13" ht="12">
      <c r="A11" s="33"/>
      <c r="B11" s="322" t="s">
        <v>92</v>
      </c>
      <c r="C11" s="279"/>
      <c r="D11" s="279"/>
      <c r="E11" s="279"/>
      <c r="F11" s="279"/>
      <c r="G11" s="279"/>
      <c r="H11" s="279"/>
      <c r="I11" s="279"/>
      <c r="J11" s="279"/>
      <c r="K11" s="279"/>
      <c r="L11" s="279"/>
      <c r="M11" s="279"/>
    </row>
    <row r="12" spans="1:13" ht="12">
      <c r="A12" s="33"/>
      <c r="B12" s="279"/>
      <c r="C12" s="279"/>
      <c r="D12" s="279"/>
      <c r="E12" s="279"/>
      <c r="F12" s="279"/>
      <c r="G12" s="279"/>
      <c r="H12" s="279"/>
      <c r="I12" s="279"/>
      <c r="J12" s="279"/>
      <c r="K12" s="279"/>
      <c r="L12" s="279"/>
      <c r="M12" s="279"/>
    </row>
    <row r="13" spans="1:13" ht="8.25" customHeight="1">
      <c r="A13" s="33"/>
      <c r="B13" s="29"/>
      <c r="C13" s="31"/>
      <c r="D13" s="28"/>
      <c r="E13" s="31"/>
      <c r="F13" s="28"/>
      <c r="G13" s="28"/>
      <c r="H13" s="28"/>
      <c r="I13" s="28"/>
      <c r="J13" s="28"/>
      <c r="K13" s="28"/>
      <c r="L13" s="28"/>
      <c r="M13" s="28"/>
    </row>
    <row r="14" spans="1:13" ht="12" customHeight="1">
      <c r="A14" s="33"/>
      <c r="B14" s="269" t="s">
        <v>93</v>
      </c>
      <c r="C14" s="323"/>
      <c r="D14" s="323"/>
      <c r="E14" s="323"/>
      <c r="F14" s="323"/>
      <c r="G14" s="323"/>
      <c r="H14" s="323"/>
      <c r="I14" s="323"/>
      <c r="J14" s="323"/>
      <c r="K14" s="323"/>
      <c r="L14" s="323"/>
      <c r="M14" s="323"/>
    </row>
    <row r="15" spans="1:13" s="3" customFormat="1" ht="12">
      <c r="A15" s="34"/>
      <c r="B15" s="323"/>
      <c r="C15" s="323"/>
      <c r="D15" s="323"/>
      <c r="E15" s="323"/>
      <c r="F15" s="323"/>
      <c r="G15" s="323"/>
      <c r="H15" s="323"/>
      <c r="I15" s="323"/>
      <c r="J15" s="323"/>
      <c r="K15" s="323"/>
      <c r="L15" s="323"/>
      <c r="M15" s="323"/>
    </row>
    <row r="16" spans="1:13" s="3" customFormat="1" ht="9.75" customHeight="1">
      <c r="A16" s="34"/>
      <c r="B16" s="123"/>
      <c r="C16" s="123"/>
      <c r="D16" s="123"/>
      <c r="E16" s="123"/>
      <c r="F16" s="123"/>
      <c r="G16" s="123"/>
      <c r="H16" s="123"/>
      <c r="I16" s="123"/>
      <c r="J16" s="123"/>
      <c r="K16" s="123"/>
      <c r="L16" s="123"/>
      <c r="M16" s="123"/>
    </row>
    <row r="17" spans="1:13" s="3" customFormat="1" ht="12">
      <c r="A17" s="34"/>
      <c r="B17" s="267" t="s">
        <v>291</v>
      </c>
      <c r="C17" s="267"/>
      <c r="D17" s="267"/>
      <c r="E17" s="267"/>
      <c r="F17" s="267"/>
      <c r="G17" s="267"/>
      <c r="H17" s="267"/>
      <c r="I17" s="267"/>
      <c r="J17" s="267"/>
      <c r="K17" s="267"/>
      <c r="L17" s="267"/>
      <c r="M17" s="267"/>
    </row>
    <row r="18" spans="1:13" s="3" customFormat="1" ht="12">
      <c r="A18" s="34"/>
      <c r="B18" s="267"/>
      <c r="C18" s="267"/>
      <c r="D18" s="267"/>
      <c r="E18" s="267"/>
      <c r="F18" s="267"/>
      <c r="G18" s="267"/>
      <c r="H18" s="267"/>
      <c r="I18" s="267"/>
      <c r="J18" s="267"/>
      <c r="K18" s="267"/>
      <c r="L18" s="267"/>
      <c r="M18" s="267"/>
    </row>
    <row r="19" spans="1:13" s="3" customFormat="1" ht="12">
      <c r="A19" s="34"/>
      <c r="B19" s="267"/>
      <c r="C19" s="267"/>
      <c r="D19" s="267"/>
      <c r="E19" s="267"/>
      <c r="F19" s="267"/>
      <c r="G19" s="267"/>
      <c r="H19" s="267"/>
      <c r="I19" s="267"/>
      <c r="J19" s="267"/>
      <c r="K19" s="267"/>
      <c r="L19" s="267"/>
      <c r="M19" s="267"/>
    </row>
    <row r="20" spans="1:13" s="3" customFormat="1" ht="12">
      <c r="A20" s="34"/>
      <c r="B20" s="267"/>
      <c r="C20" s="267"/>
      <c r="D20" s="267"/>
      <c r="E20" s="267"/>
      <c r="F20" s="267"/>
      <c r="G20" s="267"/>
      <c r="H20" s="267"/>
      <c r="I20" s="267"/>
      <c r="J20" s="267"/>
      <c r="K20" s="267"/>
      <c r="L20" s="267"/>
      <c r="M20" s="267"/>
    </row>
    <row r="21" spans="1:13" s="3" customFormat="1" ht="12">
      <c r="A21" s="34"/>
      <c r="B21" s="267"/>
      <c r="C21" s="267"/>
      <c r="D21" s="267"/>
      <c r="E21" s="267"/>
      <c r="F21" s="267"/>
      <c r="G21" s="267"/>
      <c r="H21" s="267"/>
      <c r="I21" s="267"/>
      <c r="J21" s="267"/>
      <c r="K21" s="267"/>
      <c r="L21" s="267"/>
      <c r="M21" s="267"/>
    </row>
    <row r="22" spans="1:13" s="3" customFormat="1" ht="12">
      <c r="A22" s="82" t="s">
        <v>244</v>
      </c>
      <c r="B22" s="84" t="s">
        <v>245</v>
      </c>
      <c r="C22" s="31"/>
      <c r="D22" s="31"/>
      <c r="E22" s="31"/>
      <c r="F22" s="31"/>
      <c r="G22" s="31"/>
      <c r="H22" s="31"/>
      <c r="I22" s="31"/>
      <c r="J22" s="31"/>
      <c r="K22" s="31"/>
      <c r="L22" s="31"/>
      <c r="M22" s="31"/>
    </row>
    <row r="23" spans="1:15" s="3" customFormat="1" ht="12.75" customHeight="1">
      <c r="A23" s="82"/>
      <c r="B23" s="302" t="s">
        <v>43</v>
      </c>
      <c r="C23" s="302"/>
      <c r="D23" s="302"/>
      <c r="E23" s="302"/>
      <c r="F23" s="302"/>
      <c r="G23" s="302"/>
      <c r="H23" s="302"/>
      <c r="I23" s="302"/>
      <c r="J23" s="302"/>
      <c r="K23" s="302"/>
      <c r="L23" s="302"/>
      <c r="M23" s="302"/>
      <c r="O23" s="134"/>
    </row>
    <row r="24" spans="1:16" s="3" customFormat="1" ht="12.75" customHeight="1">
      <c r="A24" s="82"/>
      <c r="B24" s="302"/>
      <c r="C24" s="302"/>
      <c r="D24" s="302"/>
      <c r="E24" s="302"/>
      <c r="F24" s="302"/>
      <c r="G24" s="302"/>
      <c r="H24" s="302"/>
      <c r="I24" s="302"/>
      <c r="J24" s="302"/>
      <c r="K24" s="302"/>
      <c r="L24" s="302"/>
      <c r="M24" s="302"/>
      <c r="O24" s="1"/>
      <c r="P24" s="1"/>
    </row>
    <row r="25" spans="1:13" s="3" customFormat="1" ht="13.5" customHeight="1">
      <c r="A25" s="82"/>
      <c r="B25" s="302"/>
      <c r="C25" s="302"/>
      <c r="D25" s="302"/>
      <c r="E25" s="302"/>
      <c r="F25" s="302"/>
      <c r="G25" s="302"/>
      <c r="H25" s="302"/>
      <c r="I25" s="302"/>
      <c r="J25" s="302"/>
      <c r="K25" s="302"/>
      <c r="L25" s="302"/>
      <c r="M25" s="302"/>
    </row>
    <row r="26" spans="1:13" s="3" customFormat="1" ht="12" customHeight="1">
      <c r="A26" s="82"/>
      <c r="B26" s="321" t="s">
        <v>359</v>
      </c>
      <c r="C26" s="321"/>
      <c r="D26" s="321"/>
      <c r="E26" s="321"/>
      <c r="F26" s="321"/>
      <c r="G26" s="321"/>
      <c r="H26" s="321"/>
      <c r="I26" s="321"/>
      <c r="J26" s="321"/>
      <c r="K26" s="321"/>
      <c r="L26" s="321"/>
      <c r="M26" s="321"/>
    </row>
    <row r="27" spans="1:13" s="3" customFormat="1" ht="12" customHeight="1">
      <c r="A27" s="82"/>
      <c r="B27" s="321"/>
      <c r="C27" s="321"/>
      <c r="D27" s="321"/>
      <c r="E27" s="321"/>
      <c r="F27" s="321"/>
      <c r="G27" s="321"/>
      <c r="H27" s="321"/>
      <c r="I27" s="321"/>
      <c r="J27" s="321"/>
      <c r="K27" s="321"/>
      <c r="L27" s="321"/>
      <c r="M27" s="321"/>
    </row>
    <row r="28" spans="1:13" s="3" customFormat="1" ht="12">
      <c r="A28" s="82"/>
      <c r="B28" s="321"/>
      <c r="C28" s="321"/>
      <c r="D28" s="321"/>
      <c r="E28" s="321"/>
      <c r="F28" s="321"/>
      <c r="G28" s="321"/>
      <c r="H28" s="321"/>
      <c r="I28" s="321"/>
      <c r="J28" s="321"/>
      <c r="K28" s="321"/>
      <c r="L28" s="321"/>
      <c r="M28" s="321"/>
    </row>
    <row r="29" spans="1:13" s="3" customFormat="1" ht="12">
      <c r="A29" s="82"/>
      <c r="B29" s="321"/>
      <c r="C29" s="321"/>
      <c r="D29" s="321"/>
      <c r="E29" s="321"/>
      <c r="F29" s="321"/>
      <c r="G29" s="321"/>
      <c r="H29" s="321"/>
      <c r="I29" s="321"/>
      <c r="J29" s="321"/>
      <c r="K29" s="321"/>
      <c r="L29" s="321"/>
      <c r="M29" s="321"/>
    </row>
    <row r="30" spans="1:13" s="3" customFormat="1" ht="12">
      <c r="A30" s="82"/>
      <c r="B30" s="243"/>
      <c r="C30" s="243"/>
      <c r="D30" s="243"/>
      <c r="E30" s="243"/>
      <c r="F30" s="243"/>
      <c r="G30" s="243"/>
      <c r="H30" s="243"/>
      <c r="I30" s="243"/>
      <c r="J30" s="243"/>
      <c r="K30" s="243"/>
      <c r="L30" s="243"/>
      <c r="M30" s="243"/>
    </row>
    <row r="31" spans="1:14" s="3" customFormat="1" ht="12">
      <c r="A31" s="82"/>
      <c r="B31" s="321" t="s">
        <v>290</v>
      </c>
      <c r="C31" s="321"/>
      <c r="D31" s="321"/>
      <c r="E31" s="321"/>
      <c r="F31" s="321"/>
      <c r="G31" s="321"/>
      <c r="H31" s="321"/>
      <c r="I31" s="321"/>
      <c r="J31" s="321"/>
      <c r="K31" s="321"/>
      <c r="L31" s="321"/>
      <c r="M31" s="321"/>
      <c r="N31" s="241"/>
    </row>
    <row r="32" spans="1:13" s="3" customFormat="1" ht="12">
      <c r="A32" s="82"/>
      <c r="B32" s="321"/>
      <c r="C32" s="321"/>
      <c r="D32" s="321"/>
      <c r="E32" s="321"/>
      <c r="F32" s="321"/>
      <c r="G32" s="321"/>
      <c r="H32" s="321"/>
      <c r="I32" s="321"/>
      <c r="J32" s="321"/>
      <c r="K32" s="321"/>
      <c r="L32" s="321"/>
      <c r="M32" s="321"/>
    </row>
    <row r="33" spans="1:13" s="3" customFormat="1" ht="12">
      <c r="A33" s="82"/>
      <c r="B33" s="321"/>
      <c r="C33" s="321"/>
      <c r="D33" s="321"/>
      <c r="E33" s="321"/>
      <c r="F33" s="321"/>
      <c r="G33" s="321"/>
      <c r="H33" s="321"/>
      <c r="I33" s="321"/>
      <c r="J33" s="321"/>
      <c r="K33" s="321"/>
      <c r="L33" s="321"/>
      <c r="M33" s="321"/>
    </row>
    <row r="34" spans="1:13" s="3" customFormat="1" ht="12.75">
      <c r="A34" s="34"/>
      <c r="B34" s="122"/>
      <c r="C34" s="122"/>
      <c r="D34" s="122"/>
      <c r="E34" s="122"/>
      <c r="F34" s="122"/>
      <c r="G34" s="122"/>
      <c r="H34" s="122"/>
      <c r="I34" s="122"/>
      <c r="J34" s="122"/>
      <c r="K34" s="122"/>
      <c r="L34" s="122"/>
      <c r="M34" s="122"/>
    </row>
    <row r="35" spans="1:13" s="3" customFormat="1" ht="12">
      <c r="A35" s="82" t="s">
        <v>243</v>
      </c>
      <c r="B35" s="84" t="s">
        <v>39</v>
      </c>
      <c r="C35" s="31"/>
      <c r="D35" s="31"/>
      <c r="E35" s="31"/>
      <c r="F35" s="31"/>
      <c r="G35" s="31"/>
      <c r="H35" s="31"/>
      <c r="I35" s="31"/>
      <c r="J35" s="31"/>
      <c r="K35" s="31"/>
      <c r="L35" s="31"/>
      <c r="M35" s="31"/>
    </row>
    <row r="36" spans="1:14" s="3" customFormat="1" ht="12" customHeight="1">
      <c r="A36" s="82"/>
      <c r="B36" s="268" t="s">
        <v>169</v>
      </c>
      <c r="C36" s="268"/>
      <c r="D36" s="268"/>
      <c r="E36" s="268"/>
      <c r="F36" s="268"/>
      <c r="G36" s="268"/>
      <c r="H36" s="268"/>
      <c r="I36" s="268"/>
      <c r="J36" s="268"/>
      <c r="K36" s="268"/>
      <c r="L36" s="268"/>
      <c r="M36" s="268"/>
      <c r="N36" s="241"/>
    </row>
    <row r="37" spans="1:13" s="3" customFormat="1" ht="12" customHeight="1">
      <c r="A37" s="82"/>
      <c r="B37" s="268"/>
      <c r="C37" s="268"/>
      <c r="D37" s="268"/>
      <c r="E37" s="268"/>
      <c r="F37" s="268"/>
      <c r="G37" s="268"/>
      <c r="H37" s="268"/>
      <c r="I37" s="268"/>
      <c r="J37" s="268"/>
      <c r="K37" s="268"/>
      <c r="L37" s="268"/>
      <c r="M37" s="268"/>
    </row>
    <row r="38" spans="1:13" s="3" customFormat="1" ht="12" customHeight="1">
      <c r="A38" s="82"/>
      <c r="B38" s="268"/>
      <c r="C38" s="268"/>
      <c r="D38" s="268"/>
      <c r="E38" s="268"/>
      <c r="F38" s="268"/>
      <c r="G38" s="268"/>
      <c r="H38" s="268"/>
      <c r="I38" s="268"/>
      <c r="J38" s="268"/>
      <c r="K38" s="268"/>
      <c r="L38" s="268"/>
      <c r="M38" s="268"/>
    </row>
    <row r="39" spans="1:13" s="3" customFormat="1" ht="12" customHeight="1">
      <c r="A39" s="82"/>
      <c r="B39" s="268"/>
      <c r="C39" s="268"/>
      <c r="D39" s="268"/>
      <c r="E39" s="268"/>
      <c r="F39" s="268"/>
      <c r="G39" s="268"/>
      <c r="H39" s="268"/>
      <c r="I39" s="268"/>
      <c r="J39" s="268"/>
      <c r="K39" s="268"/>
      <c r="L39" s="268"/>
      <c r="M39" s="268"/>
    </row>
    <row r="40" spans="1:13" s="3" customFormat="1" ht="12" customHeight="1">
      <c r="A40" s="82"/>
      <c r="B40" s="143"/>
      <c r="C40" s="143"/>
      <c r="D40" s="143"/>
      <c r="E40" s="143"/>
      <c r="F40" s="143"/>
      <c r="G40" s="143"/>
      <c r="H40" s="143"/>
      <c r="I40" s="143"/>
      <c r="J40" s="143"/>
      <c r="K40" s="143"/>
      <c r="L40" s="143"/>
      <c r="M40" s="143"/>
    </row>
    <row r="41" spans="1:13" s="3" customFormat="1" ht="12">
      <c r="A41" s="82" t="s">
        <v>246</v>
      </c>
      <c r="B41" s="84" t="s">
        <v>40</v>
      </c>
      <c r="C41" s="31"/>
      <c r="D41" s="31"/>
      <c r="E41" s="31"/>
      <c r="F41" s="31"/>
      <c r="G41" s="31"/>
      <c r="H41" s="31"/>
      <c r="I41" s="31"/>
      <c r="J41" s="31"/>
      <c r="K41" s="31"/>
      <c r="L41" s="31"/>
      <c r="M41" s="31"/>
    </row>
    <row r="42" spans="1:13" s="3" customFormat="1" ht="12">
      <c r="A42" s="34"/>
      <c r="B42" s="31" t="s">
        <v>402</v>
      </c>
      <c r="C42" s="31"/>
      <c r="D42" s="31"/>
      <c r="E42" s="31"/>
      <c r="F42" s="31"/>
      <c r="G42" s="31"/>
      <c r="H42" s="31"/>
      <c r="I42" s="31"/>
      <c r="J42" s="31"/>
      <c r="K42" s="31"/>
      <c r="L42" s="31"/>
      <c r="M42" s="31"/>
    </row>
    <row r="43" spans="1:13" s="3" customFormat="1" ht="12">
      <c r="A43" s="34"/>
      <c r="B43" s="31"/>
      <c r="C43" s="31"/>
      <c r="D43" s="31"/>
      <c r="E43" s="31"/>
      <c r="F43" s="31"/>
      <c r="G43" s="31"/>
      <c r="H43" s="31"/>
      <c r="I43" s="31"/>
      <c r="J43" s="31"/>
      <c r="K43" s="31"/>
      <c r="L43" s="31"/>
      <c r="M43" s="31"/>
    </row>
    <row r="44" spans="1:13" s="3" customFormat="1" ht="12">
      <c r="A44" s="82" t="s">
        <v>247</v>
      </c>
      <c r="B44" s="84" t="s">
        <v>188</v>
      </c>
      <c r="C44" s="31"/>
      <c r="D44" s="31"/>
      <c r="E44" s="31"/>
      <c r="F44" s="31"/>
      <c r="G44" s="31"/>
      <c r="H44" s="31"/>
      <c r="I44" s="31"/>
      <c r="J44" s="31"/>
      <c r="K44" s="31"/>
      <c r="L44" s="31"/>
      <c r="M44" s="31"/>
    </row>
    <row r="45" spans="1:13" s="3" customFormat="1" ht="23.25" customHeight="1">
      <c r="A45" s="34"/>
      <c r="B45" s="334" t="s">
        <v>189</v>
      </c>
      <c r="C45" s="335"/>
      <c r="D45" s="335"/>
      <c r="E45" s="335"/>
      <c r="F45" s="335"/>
      <c r="G45" s="335"/>
      <c r="H45" s="335"/>
      <c r="I45" s="335"/>
      <c r="J45" s="335"/>
      <c r="K45" s="335"/>
      <c r="L45" s="335"/>
      <c r="M45" s="335"/>
    </row>
    <row r="46" spans="1:13" s="3" customFormat="1" ht="13.5" customHeight="1">
      <c r="A46" s="34"/>
      <c r="B46" s="195"/>
      <c r="C46" s="196"/>
      <c r="D46" s="196"/>
      <c r="E46" s="196"/>
      <c r="F46" s="196"/>
      <c r="G46" s="196"/>
      <c r="H46" s="196"/>
      <c r="I46" s="196"/>
      <c r="J46" s="196"/>
      <c r="K46" s="196"/>
      <c r="L46" s="196"/>
      <c r="M46" s="196"/>
    </row>
    <row r="47" spans="1:13" s="3" customFormat="1" ht="13.5" customHeight="1">
      <c r="A47" s="34"/>
      <c r="B47" s="195"/>
      <c r="C47" s="196"/>
      <c r="D47" s="196"/>
      <c r="E47" s="196"/>
      <c r="F47" s="196"/>
      <c r="G47" s="197" t="s">
        <v>388</v>
      </c>
      <c r="H47" s="197" t="s">
        <v>388</v>
      </c>
      <c r="I47" s="196"/>
      <c r="J47" s="197" t="s">
        <v>369</v>
      </c>
      <c r="K47" s="197" t="s">
        <v>369</v>
      </c>
      <c r="L47" s="196"/>
      <c r="M47" s="196"/>
    </row>
    <row r="48" spans="1:13" s="3" customFormat="1" ht="13.5" customHeight="1">
      <c r="A48" s="34"/>
      <c r="B48" s="195"/>
      <c r="C48" s="196"/>
      <c r="D48" s="196"/>
      <c r="E48" s="196"/>
      <c r="F48" s="196"/>
      <c r="G48" s="197" t="s">
        <v>389</v>
      </c>
      <c r="H48" s="197" t="s">
        <v>389</v>
      </c>
      <c r="I48" s="196"/>
      <c r="J48" s="197" t="s">
        <v>389</v>
      </c>
      <c r="K48" s="197" t="s">
        <v>389</v>
      </c>
      <c r="L48" s="196"/>
      <c r="M48" s="196"/>
    </row>
    <row r="49" spans="1:16" s="3" customFormat="1" ht="12">
      <c r="A49" s="34"/>
      <c r="B49" s="195"/>
      <c r="C49" s="196"/>
      <c r="D49" s="196"/>
      <c r="E49" s="196"/>
      <c r="F49" s="196"/>
      <c r="G49" s="198">
        <v>39294</v>
      </c>
      <c r="H49" s="199">
        <v>38928</v>
      </c>
      <c r="I49" s="196"/>
      <c r="J49" s="198">
        <v>39294</v>
      </c>
      <c r="K49" s="199">
        <v>38929</v>
      </c>
      <c r="L49" s="196"/>
      <c r="M49" s="196"/>
      <c r="P49" s="53"/>
    </row>
    <row r="50" spans="1:16" s="3" customFormat="1" ht="13.5" customHeight="1">
      <c r="A50" s="34"/>
      <c r="B50" s="195"/>
      <c r="C50" s="89" t="s">
        <v>318</v>
      </c>
      <c r="D50" s="196"/>
      <c r="E50" s="196"/>
      <c r="F50" s="196"/>
      <c r="G50" s="88" t="s">
        <v>34</v>
      </c>
      <c r="H50" s="88" t="s">
        <v>34</v>
      </c>
      <c r="I50" s="196"/>
      <c r="J50" s="88" t="s">
        <v>34</v>
      </c>
      <c r="K50" s="88" t="s">
        <v>34</v>
      </c>
      <c r="L50" s="196"/>
      <c r="M50" s="196"/>
      <c r="P50" s="53"/>
    </row>
    <row r="51" spans="1:16" s="3" customFormat="1" ht="13.5" customHeight="1" hidden="1">
      <c r="A51" s="34"/>
      <c r="B51" s="195"/>
      <c r="C51" s="89"/>
      <c r="D51" s="34" t="s">
        <v>373</v>
      </c>
      <c r="E51" s="196"/>
      <c r="F51" s="196"/>
      <c r="G51" s="192">
        <v>0</v>
      </c>
      <c r="H51" s="61">
        <v>0</v>
      </c>
      <c r="I51" s="196"/>
      <c r="J51" s="192">
        <v>0</v>
      </c>
      <c r="K51" s="192">
        <v>0</v>
      </c>
      <c r="L51" s="196"/>
      <c r="M51" s="196"/>
      <c r="P51" s="53"/>
    </row>
    <row r="52" spans="1:16" s="3" customFormat="1" ht="13.5" customHeight="1">
      <c r="A52" s="34"/>
      <c r="B52" s="195"/>
      <c r="C52" s="200"/>
      <c r="D52" s="34" t="s">
        <v>134</v>
      </c>
      <c r="E52" s="196"/>
      <c r="F52" s="196"/>
      <c r="G52" s="193">
        <v>243</v>
      </c>
      <c r="H52" s="61">
        <v>115</v>
      </c>
      <c r="I52" s="196"/>
      <c r="J52" s="193">
        <v>661</v>
      </c>
      <c r="K52" s="61">
        <v>58</v>
      </c>
      <c r="L52" s="196"/>
      <c r="M52" s="196"/>
      <c r="P52" s="53"/>
    </row>
    <row r="53" spans="1:16" s="3" customFormat="1" ht="16.5" customHeight="1" thickBot="1">
      <c r="A53" s="34"/>
      <c r="B53" s="195"/>
      <c r="C53" s="200"/>
      <c r="D53" s="34"/>
      <c r="E53" s="196"/>
      <c r="F53" s="196"/>
      <c r="G53" s="194">
        <f>SUM(G51:G52)</f>
        <v>243</v>
      </c>
      <c r="H53" s="194">
        <f>SUM(H51:H52)</f>
        <v>115</v>
      </c>
      <c r="I53" s="196"/>
      <c r="J53" s="194">
        <f>+J52</f>
        <v>661</v>
      </c>
      <c r="K53" s="194">
        <f>+K52</f>
        <v>58</v>
      </c>
      <c r="L53" s="196"/>
      <c r="M53" s="196"/>
      <c r="P53" s="53"/>
    </row>
    <row r="54" spans="1:16" s="3" customFormat="1" ht="12.75" thickTop="1">
      <c r="A54" s="34"/>
      <c r="B54" s="195"/>
      <c r="C54" s="200"/>
      <c r="D54" s="34"/>
      <c r="E54" s="196"/>
      <c r="F54" s="196"/>
      <c r="G54" s="196"/>
      <c r="H54" s="196"/>
      <c r="I54" s="196"/>
      <c r="J54" s="196"/>
      <c r="K54" s="201"/>
      <c r="L54" s="196"/>
      <c r="M54" s="196"/>
      <c r="P54" s="53"/>
    </row>
    <row r="55" spans="1:16" s="3" customFormat="1" ht="12">
      <c r="A55" s="34"/>
      <c r="B55" s="195"/>
      <c r="C55" s="200"/>
      <c r="D55" s="34"/>
      <c r="E55" s="196"/>
      <c r="F55" s="196"/>
      <c r="G55" s="196"/>
      <c r="H55" s="196"/>
      <c r="I55" s="196"/>
      <c r="J55" s="196"/>
      <c r="K55" s="201"/>
      <c r="L55" s="196"/>
      <c r="M55" s="196"/>
      <c r="P55" s="53"/>
    </row>
    <row r="56" spans="1:16" s="3" customFormat="1" ht="13.5" customHeight="1">
      <c r="A56" s="34"/>
      <c r="B56" s="268" t="s">
        <v>135</v>
      </c>
      <c r="C56" s="337"/>
      <c r="D56" s="337"/>
      <c r="E56" s="337"/>
      <c r="F56" s="337"/>
      <c r="G56" s="337"/>
      <c r="H56" s="337"/>
      <c r="I56" s="337"/>
      <c r="J56" s="337"/>
      <c r="K56" s="337"/>
      <c r="L56" s="337"/>
      <c r="M56" s="337"/>
      <c r="P56" s="53"/>
    </row>
    <row r="57" spans="1:13" s="3" customFormat="1" ht="13.5" customHeight="1">
      <c r="A57" s="34"/>
      <c r="B57" s="337"/>
      <c r="C57" s="337"/>
      <c r="D57" s="337"/>
      <c r="E57" s="337"/>
      <c r="F57" s="337"/>
      <c r="G57" s="337"/>
      <c r="H57" s="337"/>
      <c r="I57" s="337"/>
      <c r="J57" s="337"/>
      <c r="K57" s="337"/>
      <c r="L57" s="337"/>
      <c r="M57" s="337"/>
    </row>
    <row r="58" spans="1:13" s="3" customFormat="1" ht="13.5" customHeight="1">
      <c r="A58" s="34"/>
      <c r="B58" s="337"/>
      <c r="C58" s="337"/>
      <c r="D58" s="337"/>
      <c r="E58" s="337"/>
      <c r="F58" s="337"/>
      <c r="G58" s="337"/>
      <c r="H58" s="337"/>
      <c r="I58" s="337"/>
      <c r="J58" s="337"/>
      <c r="K58" s="337"/>
      <c r="L58" s="337"/>
      <c r="M58" s="337"/>
    </row>
    <row r="59" spans="1:13" s="3" customFormat="1" ht="12.75">
      <c r="A59" s="34"/>
      <c r="B59" s="281"/>
      <c r="C59" s="281"/>
      <c r="D59" s="281"/>
      <c r="E59" s="281"/>
      <c r="F59" s="281"/>
      <c r="G59" s="281"/>
      <c r="H59" s="281"/>
      <c r="I59" s="281"/>
      <c r="J59" s="281"/>
      <c r="K59" s="281"/>
      <c r="L59" s="281"/>
      <c r="M59" s="281"/>
    </row>
    <row r="60" spans="1:13" s="3" customFormat="1" ht="12">
      <c r="A60" s="82" t="s">
        <v>248</v>
      </c>
      <c r="B60" s="84" t="s">
        <v>41</v>
      </c>
      <c r="C60" s="31"/>
      <c r="D60" s="31"/>
      <c r="E60" s="31"/>
      <c r="F60" s="31"/>
      <c r="G60" s="31"/>
      <c r="H60" s="31"/>
      <c r="I60" s="31"/>
      <c r="J60" s="31"/>
      <c r="K60" s="31"/>
      <c r="L60" s="31"/>
      <c r="M60" s="31"/>
    </row>
    <row r="61" spans="1:13" s="3" customFormat="1" ht="12.75" customHeight="1">
      <c r="A61" s="34"/>
      <c r="B61" s="302" t="s">
        <v>94</v>
      </c>
      <c r="C61" s="331"/>
      <c r="D61" s="331"/>
      <c r="E61" s="331"/>
      <c r="F61" s="331"/>
      <c r="G61" s="331"/>
      <c r="H61" s="331"/>
      <c r="I61" s="331"/>
      <c r="J61" s="331"/>
      <c r="K61" s="331"/>
      <c r="L61" s="331"/>
      <c r="M61" s="331"/>
    </row>
    <row r="62" spans="1:13" s="3" customFormat="1" ht="12.75" customHeight="1">
      <c r="A62" s="34"/>
      <c r="B62" s="331"/>
      <c r="C62" s="331"/>
      <c r="D62" s="331"/>
      <c r="E62" s="331"/>
      <c r="F62" s="331"/>
      <c r="G62" s="331"/>
      <c r="H62" s="331"/>
      <c r="I62" s="331"/>
      <c r="J62" s="331"/>
      <c r="K62" s="331"/>
      <c r="L62" s="331"/>
      <c r="M62" s="331"/>
    </row>
    <row r="63" spans="1:13" s="3" customFormat="1" ht="12">
      <c r="A63" s="34"/>
      <c r="B63" s="31"/>
      <c r="C63" s="31"/>
      <c r="D63" s="31"/>
      <c r="E63" s="31"/>
      <c r="F63" s="31"/>
      <c r="G63" s="31"/>
      <c r="H63" s="31"/>
      <c r="I63" s="31"/>
      <c r="J63" s="31"/>
      <c r="K63" s="31"/>
      <c r="L63" s="31"/>
      <c r="M63" s="31"/>
    </row>
    <row r="64" spans="1:13" s="3" customFormat="1" ht="12">
      <c r="A64" s="82" t="s">
        <v>249</v>
      </c>
      <c r="B64" s="84" t="s">
        <v>42</v>
      </c>
      <c r="C64" s="31"/>
      <c r="D64" s="31"/>
      <c r="E64" s="31"/>
      <c r="F64" s="31"/>
      <c r="G64" s="31"/>
      <c r="H64" s="31"/>
      <c r="I64" s="31"/>
      <c r="J64" s="31"/>
      <c r="K64" s="31"/>
      <c r="L64" s="31"/>
      <c r="M64" s="31"/>
    </row>
    <row r="65" spans="1:13" s="3" customFormat="1" ht="24" customHeight="1">
      <c r="A65" s="34"/>
      <c r="B65" s="336" t="s">
        <v>95</v>
      </c>
      <c r="C65" s="336"/>
      <c r="D65" s="336"/>
      <c r="E65" s="336"/>
      <c r="F65" s="336"/>
      <c r="G65" s="336"/>
      <c r="H65" s="336"/>
      <c r="I65" s="336"/>
      <c r="J65" s="336"/>
      <c r="K65" s="336"/>
      <c r="L65" s="336"/>
      <c r="M65" s="336"/>
    </row>
    <row r="66" spans="1:13" s="3" customFormat="1" ht="12">
      <c r="A66" s="82"/>
      <c r="B66" s="85"/>
      <c r="C66" s="85"/>
      <c r="D66" s="85"/>
      <c r="E66" s="85"/>
      <c r="F66" s="85"/>
      <c r="G66" s="85"/>
      <c r="H66" s="85"/>
      <c r="I66" s="85"/>
      <c r="J66" s="85"/>
      <c r="K66" s="85"/>
      <c r="L66" s="85"/>
      <c r="M66" s="85"/>
    </row>
    <row r="67" spans="1:13" s="23" customFormat="1" ht="12">
      <c r="A67" s="88" t="s">
        <v>251</v>
      </c>
      <c r="B67" s="84" t="s">
        <v>132</v>
      </c>
      <c r="C67" s="84"/>
      <c r="D67" s="84"/>
      <c r="E67" s="84"/>
      <c r="F67" s="84"/>
      <c r="G67" s="84"/>
      <c r="H67" s="84"/>
      <c r="I67" s="84"/>
      <c r="J67" s="84"/>
      <c r="K67" s="84"/>
      <c r="L67" s="84"/>
      <c r="M67" s="84"/>
    </row>
    <row r="68" spans="1:13" s="3" customFormat="1" ht="12">
      <c r="A68" s="30"/>
      <c r="B68" s="269" t="s">
        <v>356</v>
      </c>
      <c r="C68" s="269"/>
      <c r="D68" s="269"/>
      <c r="E68" s="269"/>
      <c r="F68" s="269"/>
      <c r="G68" s="269"/>
      <c r="H68" s="269"/>
      <c r="I68" s="269"/>
      <c r="J68" s="269"/>
      <c r="K68" s="269"/>
      <c r="L68" s="269"/>
      <c r="M68" s="269"/>
    </row>
    <row r="69" spans="1:13" s="3" customFormat="1" ht="12">
      <c r="A69" s="82"/>
      <c r="B69" s="85"/>
      <c r="C69" s="85"/>
      <c r="D69" s="85"/>
      <c r="E69" s="85"/>
      <c r="F69" s="85"/>
      <c r="G69" s="85"/>
      <c r="H69" s="85"/>
      <c r="I69" s="85"/>
      <c r="J69" s="85"/>
      <c r="K69" s="85"/>
      <c r="L69" s="85"/>
      <c r="M69" s="85"/>
    </row>
    <row r="70" spans="1:13" s="23" customFormat="1" ht="12">
      <c r="A70" s="84"/>
      <c r="B70" s="84" t="s">
        <v>133</v>
      </c>
      <c r="C70" s="84"/>
      <c r="D70" s="84"/>
      <c r="E70" s="84"/>
      <c r="F70" s="84"/>
      <c r="G70" s="84"/>
      <c r="H70" s="84"/>
      <c r="I70" s="84"/>
      <c r="J70" s="84"/>
      <c r="K70" s="84"/>
      <c r="L70" s="84"/>
      <c r="M70" s="84"/>
    </row>
    <row r="71" spans="1:13" s="23" customFormat="1" ht="12">
      <c r="A71" s="84"/>
      <c r="B71" s="269" t="s">
        <v>96</v>
      </c>
      <c r="C71" s="269"/>
      <c r="D71" s="269"/>
      <c r="E71" s="269"/>
      <c r="F71" s="269"/>
      <c r="G71" s="269"/>
      <c r="H71" s="269"/>
      <c r="I71" s="269"/>
      <c r="J71" s="269"/>
      <c r="K71" s="269"/>
      <c r="L71" s="269"/>
      <c r="M71" s="269"/>
    </row>
    <row r="72" spans="1:13" s="23" customFormat="1" ht="12">
      <c r="A72" s="84"/>
      <c r="B72" s="269"/>
      <c r="C72" s="269"/>
      <c r="D72" s="269"/>
      <c r="E72" s="269"/>
      <c r="F72" s="269"/>
      <c r="G72" s="269"/>
      <c r="H72" s="269"/>
      <c r="I72" s="269"/>
      <c r="J72" s="269"/>
      <c r="K72" s="269"/>
      <c r="L72" s="269"/>
      <c r="M72" s="269"/>
    </row>
    <row r="73" spans="1:13" s="3" customFormat="1" ht="12">
      <c r="A73" s="30"/>
      <c r="B73" s="31" t="s">
        <v>396</v>
      </c>
      <c r="C73" s="31"/>
      <c r="D73" s="31"/>
      <c r="E73" s="31"/>
      <c r="F73" s="30" t="s">
        <v>335</v>
      </c>
      <c r="G73" s="31"/>
      <c r="I73" s="31"/>
      <c r="J73" s="31"/>
      <c r="K73" s="31"/>
      <c r="L73" s="31"/>
      <c r="M73" s="31"/>
    </row>
    <row r="74" spans="1:13" s="3" customFormat="1" ht="12">
      <c r="A74" s="30"/>
      <c r="B74" s="31" t="s">
        <v>397</v>
      </c>
      <c r="D74" s="31"/>
      <c r="E74" s="31"/>
      <c r="F74" s="53">
        <v>5396</v>
      </c>
      <c r="G74" s="31"/>
      <c r="I74" s="31"/>
      <c r="J74" s="31"/>
      <c r="K74" s="31"/>
      <c r="L74" s="31"/>
      <c r="M74" s="31"/>
    </row>
    <row r="75" spans="1:21" s="3" customFormat="1" ht="12.75">
      <c r="A75" s="30"/>
      <c r="B75" s="31" t="s">
        <v>398</v>
      </c>
      <c r="D75" s="31"/>
      <c r="E75" s="31"/>
      <c r="F75" s="53">
        <v>14800</v>
      </c>
      <c r="G75" s="31"/>
      <c r="I75" s="31"/>
      <c r="J75" s="31"/>
      <c r="K75" s="31"/>
      <c r="L75" s="31"/>
      <c r="M75" s="31"/>
      <c r="N75" s="182"/>
      <c r="O75"/>
      <c r="P75"/>
      <c r="Q75"/>
      <c r="R75"/>
      <c r="S75"/>
      <c r="T75"/>
      <c r="U75"/>
    </row>
    <row r="76" spans="1:21" s="3" customFormat="1" ht="16.5" customHeight="1" thickBot="1">
      <c r="A76" s="30"/>
      <c r="B76" s="31"/>
      <c r="C76" s="31"/>
      <c r="D76" s="31"/>
      <c r="E76" s="31"/>
      <c r="F76" s="223">
        <f>SUM(F74:F75)</f>
        <v>20196</v>
      </c>
      <c r="G76" s="31"/>
      <c r="I76" s="31"/>
      <c r="J76" s="31"/>
      <c r="K76" s="31"/>
      <c r="L76" s="31"/>
      <c r="M76" s="31"/>
      <c r="N76" s="182"/>
      <c r="O76"/>
      <c r="P76"/>
      <c r="Q76"/>
      <c r="R76"/>
      <c r="S76"/>
      <c r="T76"/>
      <c r="U76"/>
    </row>
    <row r="77" spans="1:13" s="3" customFormat="1" ht="12">
      <c r="A77" s="30"/>
      <c r="B77" s="31"/>
      <c r="C77" s="31"/>
      <c r="D77" s="31"/>
      <c r="E77" s="31"/>
      <c r="F77" s="31"/>
      <c r="G77" s="31"/>
      <c r="H77" s="31"/>
      <c r="I77" s="31"/>
      <c r="J77" s="31"/>
      <c r="K77" s="31"/>
      <c r="L77" s="31"/>
      <c r="M77" s="31"/>
    </row>
    <row r="78" spans="1:13" s="3" customFormat="1" ht="12">
      <c r="A78" s="30"/>
      <c r="C78" s="31"/>
      <c r="D78" s="31"/>
      <c r="E78" s="31"/>
      <c r="F78" s="30" t="s">
        <v>266</v>
      </c>
      <c r="G78" s="30" t="s">
        <v>268</v>
      </c>
      <c r="H78" s="6" t="s">
        <v>269</v>
      </c>
      <c r="I78" s="30"/>
      <c r="J78" s="30"/>
      <c r="K78" s="31"/>
      <c r="L78" s="31"/>
      <c r="M78" s="31"/>
    </row>
    <row r="79" spans="1:13" s="3" customFormat="1" ht="12">
      <c r="A79" s="30"/>
      <c r="B79" s="31"/>
      <c r="C79" s="31"/>
      <c r="D79" s="31"/>
      <c r="E79" s="31"/>
      <c r="F79" s="30" t="s">
        <v>280</v>
      </c>
      <c r="G79" s="30" t="s">
        <v>267</v>
      </c>
      <c r="H79" s="6" t="s">
        <v>270</v>
      </c>
      <c r="I79" s="30" t="s">
        <v>271</v>
      </c>
      <c r="J79" s="30" t="s">
        <v>272</v>
      </c>
      <c r="K79" s="31"/>
      <c r="L79" s="31"/>
      <c r="M79" s="31"/>
    </row>
    <row r="80" spans="1:13" s="3" customFormat="1" ht="12">
      <c r="A80" s="30"/>
      <c r="B80" s="31"/>
      <c r="C80" s="31"/>
      <c r="D80" s="31"/>
      <c r="E80" s="31"/>
      <c r="F80" s="30" t="s">
        <v>34</v>
      </c>
      <c r="G80" s="30" t="s">
        <v>34</v>
      </c>
      <c r="H80" s="30" t="s">
        <v>34</v>
      </c>
      <c r="I80" s="30"/>
      <c r="J80" s="30"/>
      <c r="K80" s="31"/>
      <c r="L80" s="31"/>
      <c r="M80" s="31"/>
    </row>
    <row r="81" spans="1:21" s="3" customFormat="1" ht="12.75">
      <c r="A81" s="30"/>
      <c r="B81" s="31" t="s">
        <v>399</v>
      </c>
      <c r="D81" s="31"/>
      <c r="E81" s="31"/>
      <c r="F81" s="53">
        <v>3713</v>
      </c>
      <c r="G81" s="53">
        <v>3713</v>
      </c>
      <c r="H81" s="170">
        <f>+F81-G81</f>
        <v>0</v>
      </c>
      <c r="I81" s="224">
        <f>+H81/F81*100</f>
        <v>0</v>
      </c>
      <c r="J81" s="31" t="s">
        <v>278</v>
      </c>
      <c r="K81" s="31"/>
      <c r="L81" s="31"/>
      <c r="M81" s="31"/>
      <c r="N81" s="182"/>
      <c r="O81"/>
      <c r="P81"/>
      <c r="Q81"/>
      <c r="R81"/>
      <c r="S81"/>
      <c r="T81"/>
      <c r="U81"/>
    </row>
    <row r="82" spans="1:21" s="3" customFormat="1" ht="12.75">
      <c r="A82" s="30"/>
      <c r="B82" s="31" t="s">
        <v>273</v>
      </c>
      <c r="D82" s="31"/>
      <c r="E82" s="31"/>
      <c r="F82" s="53">
        <v>2700</v>
      </c>
      <c r="G82" s="53">
        <v>1150</v>
      </c>
      <c r="H82" s="170">
        <f>+F82-G82</f>
        <v>1550</v>
      </c>
      <c r="I82" s="224">
        <f>+H82/F82*100</f>
        <v>57.407407407407405</v>
      </c>
      <c r="J82" s="31" t="s">
        <v>171</v>
      </c>
      <c r="K82" s="31"/>
      <c r="L82" s="31"/>
      <c r="M82" s="31"/>
      <c r="N82" s="182"/>
      <c r="O82"/>
      <c r="P82"/>
      <c r="Q82"/>
      <c r="R82"/>
      <c r="S82"/>
      <c r="T82"/>
      <c r="U82"/>
    </row>
    <row r="83" spans="1:21" s="3" customFormat="1" ht="12.75">
      <c r="A83" s="30"/>
      <c r="B83" s="31" t="s">
        <v>400</v>
      </c>
      <c r="D83" s="31"/>
      <c r="E83" s="31"/>
      <c r="F83" s="53">
        <v>3195</v>
      </c>
      <c r="G83" s="53">
        <v>3195</v>
      </c>
      <c r="H83" s="170">
        <f>+F83-G83</f>
        <v>0</v>
      </c>
      <c r="I83" s="224">
        <f>+H83/F83*100</f>
        <v>0</v>
      </c>
      <c r="J83" s="31" t="s">
        <v>278</v>
      </c>
      <c r="K83" s="31"/>
      <c r="L83" s="31"/>
      <c r="M83" s="31"/>
      <c r="N83" s="182"/>
      <c r="O83"/>
      <c r="P83"/>
      <c r="Q83"/>
      <c r="R83"/>
      <c r="S83"/>
      <c r="T83"/>
      <c r="U83"/>
    </row>
    <row r="84" spans="1:21" s="3" customFormat="1" ht="12.75">
      <c r="A84" s="30"/>
      <c r="B84" s="31" t="s">
        <v>401</v>
      </c>
      <c r="D84" s="31"/>
      <c r="E84" s="31"/>
      <c r="F84" s="53">
        <v>2000</v>
      </c>
      <c r="G84" s="53">
        <v>2000</v>
      </c>
      <c r="H84" s="170">
        <f>+F84-G84</f>
        <v>0</v>
      </c>
      <c r="I84" s="224">
        <f>+H84/F84*100</f>
        <v>0</v>
      </c>
      <c r="J84" s="31" t="s">
        <v>278</v>
      </c>
      <c r="K84" s="31"/>
      <c r="L84" s="31"/>
      <c r="M84" s="31"/>
      <c r="N84" s="182"/>
      <c r="O84"/>
      <c r="P84"/>
      <c r="Q84"/>
      <c r="R84"/>
      <c r="S84"/>
      <c r="T84"/>
      <c r="U84"/>
    </row>
    <row r="85" spans="1:21" s="3" customFormat="1" ht="12.75">
      <c r="A85" s="30"/>
      <c r="B85" s="31" t="s">
        <v>274</v>
      </c>
      <c r="D85" s="31"/>
      <c r="E85" s="31"/>
      <c r="F85" s="53">
        <v>8588</v>
      </c>
      <c r="G85" s="24">
        <v>8588</v>
      </c>
      <c r="H85" s="170">
        <f>+F85-G85</f>
        <v>0</v>
      </c>
      <c r="I85" s="224">
        <f>+H85/F85*100</f>
        <v>0</v>
      </c>
      <c r="J85" s="31" t="s">
        <v>278</v>
      </c>
      <c r="K85" s="31"/>
      <c r="L85" s="31"/>
      <c r="M85" s="31"/>
      <c r="N85" s="182"/>
      <c r="O85"/>
      <c r="P85"/>
      <c r="Q85"/>
      <c r="R85"/>
      <c r="S85"/>
      <c r="T85"/>
      <c r="U85"/>
    </row>
    <row r="86" spans="1:21" s="3" customFormat="1" ht="16.5" customHeight="1" thickBot="1">
      <c r="A86" s="30"/>
      <c r="B86" s="31"/>
      <c r="C86" s="31"/>
      <c r="D86" s="31"/>
      <c r="E86" s="31"/>
      <c r="F86" s="223">
        <f>SUM(F81:F85)</f>
        <v>20196</v>
      </c>
      <c r="G86" s="225">
        <f>SUM(G81:G85)</f>
        <v>18646</v>
      </c>
      <c r="H86" s="225">
        <f>SUM(H81:H85)</f>
        <v>1550</v>
      </c>
      <c r="I86" s="224"/>
      <c r="J86" s="31"/>
      <c r="K86" s="31"/>
      <c r="L86" s="31"/>
      <c r="M86" s="31"/>
      <c r="N86" s="182"/>
      <c r="O86"/>
      <c r="P86"/>
      <c r="Q86"/>
      <c r="R86"/>
      <c r="S86"/>
      <c r="T86"/>
      <c r="U86"/>
    </row>
    <row r="87" spans="1:21" s="3" customFormat="1" ht="12.75">
      <c r="A87" s="30"/>
      <c r="B87" s="31"/>
      <c r="C87" s="31"/>
      <c r="D87" s="31"/>
      <c r="E87" s="31"/>
      <c r="F87" s="31"/>
      <c r="G87" s="31"/>
      <c r="H87" s="53"/>
      <c r="I87" s="31"/>
      <c r="J87" s="31"/>
      <c r="K87" s="31"/>
      <c r="L87" s="31"/>
      <c r="M87" s="31"/>
      <c r="N87" s="182"/>
      <c r="O87"/>
      <c r="P87"/>
      <c r="Q87"/>
      <c r="R87"/>
      <c r="S87"/>
      <c r="T87"/>
      <c r="U87"/>
    </row>
    <row r="88" spans="1:21" s="3" customFormat="1" ht="25.5" customHeight="1">
      <c r="A88" s="30"/>
      <c r="B88" s="338" t="s">
        <v>281</v>
      </c>
      <c r="C88" s="338"/>
      <c r="D88" s="338"/>
      <c r="E88" s="338"/>
      <c r="F88" s="338"/>
      <c r="G88" s="338"/>
      <c r="H88" s="338"/>
      <c r="I88" s="338"/>
      <c r="J88" s="338"/>
      <c r="K88" s="338"/>
      <c r="L88" s="338"/>
      <c r="M88" s="31"/>
      <c r="N88" s="182"/>
      <c r="O88"/>
      <c r="P88"/>
      <c r="Q88"/>
      <c r="R88"/>
      <c r="S88"/>
      <c r="T88"/>
      <c r="U88"/>
    </row>
    <row r="89" ht="13.5" customHeight="1"/>
    <row r="90" spans="2:21" s="3" customFormat="1" ht="12.75">
      <c r="B90" s="228" t="s">
        <v>375</v>
      </c>
      <c r="C90" s="31"/>
      <c r="D90" s="31"/>
      <c r="E90" s="31"/>
      <c r="F90" s="31"/>
      <c r="G90" s="53"/>
      <c r="H90" s="31"/>
      <c r="I90" s="31"/>
      <c r="J90" s="31"/>
      <c r="K90" s="31"/>
      <c r="L90" s="31"/>
      <c r="M90" s="31"/>
      <c r="N90" s="182"/>
      <c r="O90"/>
      <c r="P90"/>
      <c r="Q90"/>
      <c r="R90"/>
      <c r="S90"/>
      <c r="T90"/>
      <c r="U90"/>
    </row>
    <row r="91" spans="2:21" s="3" customFormat="1" ht="12.75">
      <c r="B91" s="228"/>
      <c r="C91" s="31"/>
      <c r="D91" s="31"/>
      <c r="E91" s="31"/>
      <c r="F91" s="31"/>
      <c r="G91" s="53"/>
      <c r="H91" s="31"/>
      <c r="I91" s="31"/>
      <c r="J91" s="31"/>
      <c r="K91" s="31"/>
      <c r="L91" s="31"/>
      <c r="M91" s="31"/>
      <c r="N91" s="182"/>
      <c r="O91"/>
      <c r="P91"/>
      <c r="Q91"/>
      <c r="R91"/>
      <c r="S91"/>
      <c r="T91"/>
      <c r="U91"/>
    </row>
    <row r="92" spans="1:21" s="3" customFormat="1" ht="12.75">
      <c r="A92" s="30"/>
      <c r="B92" s="3" t="s">
        <v>276</v>
      </c>
      <c r="C92" s="31"/>
      <c r="D92" s="226" t="s">
        <v>279</v>
      </c>
      <c r="E92" s="31"/>
      <c r="F92" s="31"/>
      <c r="G92" s="31"/>
      <c r="H92" s="53"/>
      <c r="I92" s="31"/>
      <c r="J92" s="31"/>
      <c r="K92" s="31"/>
      <c r="L92" s="31"/>
      <c r="M92" s="31"/>
      <c r="N92" s="182"/>
      <c r="O92"/>
      <c r="P92"/>
      <c r="Q92"/>
      <c r="R92"/>
      <c r="S92"/>
      <c r="T92"/>
      <c r="U92"/>
    </row>
    <row r="93" spans="1:21" s="3" customFormat="1" ht="12.75">
      <c r="A93" s="30"/>
      <c r="B93" s="3" t="s">
        <v>277</v>
      </c>
      <c r="C93" s="31"/>
      <c r="D93" s="226" t="s">
        <v>275</v>
      </c>
      <c r="E93" s="31"/>
      <c r="F93" s="31"/>
      <c r="G93" s="31"/>
      <c r="H93" s="53"/>
      <c r="I93" s="31"/>
      <c r="J93" s="31"/>
      <c r="K93" s="31"/>
      <c r="L93" s="31"/>
      <c r="M93" s="31"/>
      <c r="N93" s="182"/>
      <c r="O93"/>
      <c r="P93"/>
      <c r="Q93"/>
      <c r="R93"/>
      <c r="S93"/>
      <c r="T93"/>
      <c r="U93"/>
    </row>
    <row r="94" spans="1:21" s="3" customFormat="1" ht="9" customHeight="1">
      <c r="A94" s="30"/>
      <c r="C94" s="31"/>
      <c r="D94" s="31"/>
      <c r="E94" s="31"/>
      <c r="F94" s="31"/>
      <c r="G94" s="31"/>
      <c r="H94" s="227"/>
      <c r="I94" s="31"/>
      <c r="J94" s="31"/>
      <c r="K94" s="31"/>
      <c r="L94" s="31"/>
      <c r="M94" s="31"/>
      <c r="N94" s="182"/>
      <c r="O94"/>
      <c r="P94"/>
      <c r="Q94"/>
      <c r="R94"/>
      <c r="S94"/>
      <c r="T94"/>
      <c r="U94"/>
    </row>
    <row r="95" spans="1:21" s="3" customFormat="1" ht="20.25" customHeight="1">
      <c r="A95" s="30"/>
      <c r="B95" s="228"/>
      <c r="C95" s="31"/>
      <c r="D95" s="31"/>
      <c r="E95" s="31"/>
      <c r="F95" s="31"/>
      <c r="G95" s="31"/>
      <c r="H95" s="31"/>
      <c r="I95" s="31"/>
      <c r="J95" s="31"/>
      <c r="K95" s="31"/>
      <c r="L95" s="31"/>
      <c r="M95" s="31"/>
      <c r="N95" s="182"/>
      <c r="O95"/>
      <c r="P95"/>
      <c r="Q95"/>
      <c r="R95"/>
      <c r="S95"/>
      <c r="T95"/>
      <c r="U95"/>
    </row>
    <row r="96" spans="1:21" s="3" customFormat="1" ht="12.75">
      <c r="A96" s="30"/>
      <c r="B96" s="31"/>
      <c r="C96" s="31"/>
      <c r="D96" s="31"/>
      <c r="E96" s="31"/>
      <c r="F96" s="31"/>
      <c r="G96" s="31"/>
      <c r="H96" s="31"/>
      <c r="I96" s="31"/>
      <c r="J96" s="31"/>
      <c r="K96" s="31"/>
      <c r="L96" s="31"/>
      <c r="M96" s="31"/>
      <c r="N96" s="182"/>
      <c r="O96"/>
      <c r="P96"/>
      <c r="Q96"/>
      <c r="R96"/>
      <c r="S96"/>
      <c r="T96"/>
      <c r="U96"/>
    </row>
    <row r="97" spans="1:13" s="3" customFormat="1" ht="12">
      <c r="A97" s="82" t="s">
        <v>252</v>
      </c>
      <c r="B97" s="84" t="s">
        <v>55</v>
      </c>
      <c r="C97" s="31"/>
      <c r="D97" s="31"/>
      <c r="E97" s="31"/>
      <c r="F97" s="31"/>
      <c r="G97" s="31"/>
      <c r="H97" s="31"/>
      <c r="I97" s="31"/>
      <c r="J97" s="31"/>
      <c r="K97" s="31"/>
      <c r="L97" s="31"/>
      <c r="M97" s="31"/>
    </row>
    <row r="98" spans="1:13" s="3" customFormat="1" ht="4.5" customHeight="1">
      <c r="A98" s="34"/>
      <c r="B98" s="332" t="s">
        <v>172</v>
      </c>
      <c r="C98" s="333"/>
      <c r="D98" s="333"/>
      <c r="E98" s="333"/>
      <c r="F98" s="333"/>
      <c r="G98" s="333"/>
      <c r="H98" s="333"/>
      <c r="I98" s="333"/>
      <c r="J98" s="333"/>
      <c r="K98" s="333"/>
      <c r="L98" s="333"/>
      <c r="M98" s="333"/>
    </row>
    <row r="99" spans="1:13" s="3" customFormat="1" ht="13.5" customHeight="1">
      <c r="A99" s="34"/>
      <c r="B99" s="333"/>
      <c r="C99" s="333"/>
      <c r="D99" s="333"/>
      <c r="E99" s="333"/>
      <c r="F99" s="333"/>
      <c r="G99" s="333"/>
      <c r="H99" s="333"/>
      <c r="I99" s="333"/>
      <c r="J99" s="333"/>
      <c r="K99" s="333"/>
      <c r="L99" s="333"/>
      <c r="M99" s="333"/>
    </row>
    <row r="100" spans="1:13" s="3" customFormat="1" ht="13.5" customHeight="1">
      <c r="A100" s="34"/>
      <c r="B100" s="333"/>
      <c r="C100" s="333"/>
      <c r="D100" s="333"/>
      <c r="E100" s="333"/>
      <c r="F100" s="333"/>
      <c r="G100" s="333"/>
      <c r="H100" s="333"/>
      <c r="I100" s="333"/>
      <c r="J100" s="333"/>
      <c r="K100" s="333"/>
      <c r="L100" s="333"/>
      <c r="M100" s="333"/>
    </row>
    <row r="101" spans="1:13" s="3" customFormat="1" ht="13.5" customHeight="1">
      <c r="A101" s="34"/>
      <c r="B101" s="131" t="s">
        <v>210</v>
      </c>
      <c r="C101" s="327" t="s">
        <v>326</v>
      </c>
      <c r="D101" s="327"/>
      <c r="E101" s="327"/>
      <c r="F101" s="327"/>
      <c r="G101" s="327"/>
      <c r="H101" s="327"/>
      <c r="I101" s="327"/>
      <c r="J101" s="327"/>
      <c r="K101" s="327"/>
      <c r="L101" s="327"/>
      <c r="M101" s="327"/>
    </row>
    <row r="102" spans="1:13" s="3" customFormat="1" ht="13.5" customHeight="1">
      <c r="A102" s="34"/>
      <c r="B102" s="131"/>
      <c r="C102" s="327"/>
      <c r="D102" s="327"/>
      <c r="E102" s="327"/>
      <c r="F102" s="327"/>
      <c r="G102" s="327"/>
      <c r="H102" s="327"/>
      <c r="I102" s="327"/>
      <c r="J102" s="327"/>
      <c r="K102" s="327"/>
      <c r="L102" s="327"/>
      <c r="M102" s="327"/>
    </row>
    <row r="103" spans="1:13" s="3" customFormat="1" ht="13.5" customHeight="1">
      <c r="A103" s="34"/>
      <c r="B103" s="131"/>
      <c r="C103" s="327"/>
      <c r="D103" s="327"/>
      <c r="E103" s="327"/>
      <c r="F103" s="327"/>
      <c r="G103" s="327"/>
      <c r="H103" s="327"/>
      <c r="I103" s="327"/>
      <c r="J103" s="327"/>
      <c r="K103" s="327"/>
      <c r="L103" s="327"/>
      <c r="M103" s="327"/>
    </row>
    <row r="104" spans="1:13" s="3" customFormat="1" ht="12.75" customHeight="1">
      <c r="A104" s="34"/>
      <c r="B104" s="131"/>
      <c r="C104" s="31" t="s">
        <v>197</v>
      </c>
      <c r="D104" s="31"/>
      <c r="E104" s="131"/>
      <c r="F104" s="131"/>
      <c r="G104" s="131"/>
      <c r="H104" s="131"/>
      <c r="I104" s="131"/>
      <c r="J104" s="131"/>
      <c r="K104" s="131"/>
      <c r="L104" s="131"/>
      <c r="M104" s="131"/>
    </row>
    <row r="105" spans="1:13" s="3" customFormat="1" ht="12.75" customHeight="1">
      <c r="A105" s="34"/>
      <c r="B105" s="131"/>
      <c r="C105" s="131" t="s">
        <v>179</v>
      </c>
      <c r="D105" s="31" t="s">
        <v>327</v>
      </c>
      <c r="E105" s="131"/>
      <c r="F105" s="165" t="s">
        <v>198</v>
      </c>
      <c r="G105" s="131"/>
      <c r="H105" s="131"/>
      <c r="I105" s="131"/>
      <c r="J105" s="131"/>
      <c r="K105" s="131"/>
      <c r="L105" s="131"/>
      <c r="M105" s="231"/>
    </row>
    <row r="106" spans="1:13" s="3" customFormat="1" ht="12.75" customHeight="1">
      <c r="A106" s="34"/>
      <c r="B106" s="131"/>
      <c r="C106" s="31"/>
      <c r="D106" s="31" t="s">
        <v>328</v>
      </c>
      <c r="E106" s="131"/>
      <c r="F106" s="31" t="s">
        <v>329</v>
      </c>
      <c r="G106" s="31"/>
      <c r="H106" s="31"/>
      <c r="I106" s="31"/>
      <c r="J106" s="31"/>
      <c r="L106" s="31"/>
      <c r="M106" s="232"/>
    </row>
    <row r="107" spans="1:13" s="3" customFormat="1" ht="12.75" customHeight="1">
      <c r="A107" s="34"/>
      <c r="B107" s="131"/>
      <c r="C107" s="31"/>
      <c r="D107" s="31" t="s">
        <v>330</v>
      </c>
      <c r="E107" s="131"/>
      <c r="F107" s="31" t="s">
        <v>376</v>
      </c>
      <c r="G107" s="31"/>
      <c r="H107" s="31"/>
      <c r="I107" s="31"/>
      <c r="J107" s="31"/>
      <c r="L107" s="31"/>
      <c r="M107" s="232"/>
    </row>
    <row r="108" spans="1:13" s="3" customFormat="1" ht="12.75" customHeight="1">
      <c r="A108" s="34"/>
      <c r="B108" s="131"/>
      <c r="C108" s="31"/>
      <c r="D108" s="31"/>
      <c r="E108" s="89"/>
      <c r="F108" s="31"/>
      <c r="G108" s="31"/>
      <c r="H108" s="31"/>
      <c r="I108" s="31"/>
      <c r="J108" s="31"/>
      <c r="L108" s="31"/>
      <c r="M108" s="232"/>
    </row>
    <row r="109" spans="1:13" s="3" customFormat="1" ht="12.75" customHeight="1">
      <c r="A109" s="34"/>
      <c r="B109" s="131"/>
      <c r="C109" s="131" t="s">
        <v>180</v>
      </c>
      <c r="D109" s="31" t="s">
        <v>327</v>
      </c>
      <c r="E109" s="89"/>
      <c r="F109" s="31" t="s">
        <v>199</v>
      </c>
      <c r="G109" s="31"/>
      <c r="H109" s="31"/>
      <c r="I109" s="31"/>
      <c r="J109" s="31"/>
      <c r="L109" s="31"/>
      <c r="M109" s="232"/>
    </row>
    <row r="110" spans="1:13" s="3" customFormat="1" ht="12.75" customHeight="1">
      <c r="A110" s="34"/>
      <c r="B110" s="131"/>
      <c r="C110" s="31"/>
      <c r="D110" s="31" t="s">
        <v>328</v>
      </c>
      <c r="E110" s="89"/>
      <c r="F110" s="31" t="s">
        <v>200</v>
      </c>
      <c r="G110" s="31"/>
      <c r="H110" s="31"/>
      <c r="I110" s="31"/>
      <c r="J110" s="31"/>
      <c r="L110" s="31"/>
      <c r="M110" s="232"/>
    </row>
    <row r="111" spans="1:13" s="3" customFormat="1" ht="12.75" customHeight="1">
      <c r="A111" s="34"/>
      <c r="B111" s="131"/>
      <c r="C111" s="31"/>
      <c r="D111" s="31" t="s">
        <v>330</v>
      </c>
      <c r="E111" s="89"/>
      <c r="F111" s="31" t="s">
        <v>208</v>
      </c>
      <c r="G111" s="31"/>
      <c r="H111" s="31"/>
      <c r="I111" s="31"/>
      <c r="J111" s="31"/>
      <c r="L111" s="31"/>
      <c r="M111" s="232"/>
    </row>
    <row r="112" spans="1:13" s="3" customFormat="1" ht="12.75" customHeight="1">
      <c r="A112" s="34"/>
      <c r="B112" s="131"/>
      <c r="C112" s="31"/>
      <c r="D112" s="233"/>
      <c r="E112" s="31"/>
      <c r="F112" s="31"/>
      <c r="G112" s="31"/>
      <c r="H112" s="31"/>
      <c r="I112" s="31"/>
      <c r="J112" s="31"/>
      <c r="L112" s="31"/>
      <c r="M112" s="232"/>
    </row>
    <row r="113" spans="1:13" s="3" customFormat="1" ht="12.75" customHeight="1">
      <c r="A113" s="34"/>
      <c r="B113" s="131"/>
      <c r="C113" s="31" t="s">
        <v>201</v>
      </c>
      <c r="D113" s="31"/>
      <c r="E113" s="131"/>
      <c r="F113" s="131"/>
      <c r="G113" s="131"/>
      <c r="H113" s="131"/>
      <c r="I113" s="131"/>
      <c r="J113" s="131"/>
      <c r="K113" s="131"/>
      <c r="L113" s="131"/>
      <c r="M113" s="131"/>
    </row>
    <row r="114" spans="1:13" s="3" customFormat="1" ht="12.75" customHeight="1">
      <c r="A114" s="34"/>
      <c r="B114" s="131"/>
      <c r="C114" s="131" t="s">
        <v>179</v>
      </c>
      <c r="D114" s="31" t="s">
        <v>327</v>
      </c>
      <c r="E114" s="230"/>
      <c r="F114" s="165" t="s">
        <v>202</v>
      </c>
      <c r="G114" s="131"/>
      <c r="H114" s="131"/>
      <c r="I114" s="131"/>
      <c r="J114" s="131"/>
      <c r="K114" s="131"/>
      <c r="L114" s="131"/>
      <c r="M114" s="231"/>
    </row>
    <row r="115" spans="1:13" s="3" customFormat="1" ht="12.75" customHeight="1">
      <c r="A115" s="34"/>
      <c r="B115" s="131"/>
      <c r="C115" s="31"/>
      <c r="D115" s="31" t="s">
        <v>328</v>
      </c>
      <c r="E115" s="230"/>
      <c r="F115" s="31" t="s">
        <v>203</v>
      </c>
      <c r="G115" s="31"/>
      <c r="H115" s="31"/>
      <c r="I115" s="31"/>
      <c r="J115" s="31"/>
      <c r="L115" s="31"/>
      <c r="M115" s="232"/>
    </row>
    <row r="116" spans="1:13" s="3" customFormat="1" ht="12.75" customHeight="1">
      <c r="A116" s="34"/>
      <c r="B116" s="131"/>
      <c r="C116" s="31"/>
      <c r="D116" s="31" t="s">
        <v>330</v>
      </c>
      <c r="E116" s="230"/>
      <c r="F116" s="31" t="s">
        <v>377</v>
      </c>
      <c r="G116" s="31"/>
      <c r="H116" s="31"/>
      <c r="I116" s="31"/>
      <c r="J116" s="31"/>
      <c r="L116" s="31"/>
      <c r="M116" s="232"/>
    </row>
    <row r="117" spans="1:13" s="3" customFormat="1" ht="12.75" customHeight="1">
      <c r="A117" s="34"/>
      <c r="B117" s="131"/>
      <c r="C117" s="31"/>
      <c r="D117" s="31"/>
      <c r="E117" s="31"/>
      <c r="F117" s="31"/>
      <c r="G117" s="31"/>
      <c r="H117" s="31"/>
      <c r="I117" s="31"/>
      <c r="J117" s="31"/>
      <c r="L117" s="31"/>
      <c r="M117" s="232"/>
    </row>
    <row r="118" spans="1:13" s="3" customFormat="1" ht="12.75" customHeight="1">
      <c r="A118" s="34"/>
      <c r="B118" s="131"/>
      <c r="C118" s="131" t="s">
        <v>180</v>
      </c>
      <c r="D118" s="31" t="s">
        <v>327</v>
      </c>
      <c r="E118" s="31"/>
      <c r="F118" s="31" t="s">
        <v>204</v>
      </c>
      <c r="G118" s="31"/>
      <c r="H118" s="31"/>
      <c r="I118" s="31"/>
      <c r="J118" s="31"/>
      <c r="L118" s="31"/>
      <c r="M118" s="232"/>
    </row>
    <row r="119" spans="1:13" s="3" customFormat="1" ht="12.75" customHeight="1">
      <c r="A119" s="34"/>
      <c r="B119" s="131"/>
      <c r="C119" s="31"/>
      <c r="D119" s="31" t="s">
        <v>328</v>
      </c>
      <c r="E119" s="31"/>
      <c r="F119" s="31" t="s">
        <v>200</v>
      </c>
      <c r="G119" s="31"/>
      <c r="H119" s="31"/>
      <c r="I119" s="31"/>
      <c r="J119" s="31"/>
      <c r="L119" s="31"/>
      <c r="M119" s="232"/>
    </row>
    <row r="120" spans="1:13" s="3" customFormat="1" ht="12.75" customHeight="1">
      <c r="A120" s="34"/>
      <c r="B120" s="131"/>
      <c r="C120" s="31"/>
      <c r="D120" s="31" t="s">
        <v>330</v>
      </c>
      <c r="E120" s="31"/>
      <c r="F120" s="31" t="s">
        <v>208</v>
      </c>
      <c r="G120" s="31"/>
      <c r="H120" s="31"/>
      <c r="I120" s="31"/>
      <c r="J120" s="31"/>
      <c r="L120" s="31"/>
      <c r="M120" s="232"/>
    </row>
    <row r="121" spans="1:13" s="3" customFormat="1" ht="12.75" customHeight="1">
      <c r="A121" s="34"/>
      <c r="B121" s="131"/>
      <c r="C121" s="31"/>
      <c r="D121" s="31"/>
      <c r="E121" s="31"/>
      <c r="F121" s="31"/>
      <c r="G121" s="31"/>
      <c r="H121" s="31"/>
      <c r="I121" s="31"/>
      <c r="J121" s="31"/>
      <c r="L121" s="31"/>
      <c r="M121" s="232"/>
    </row>
    <row r="122" spans="1:13" s="3" customFormat="1" ht="12.75" customHeight="1">
      <c r="A122" s="34"/>
      <c r="B122" s="131"/>
      <c r="C122" s="31" t="s">
        <v>206</v>
      </c>
      <c r="D122" s="31"/>
      <c r="E122" s="31"/>
      <c r="F122" s="31"/>
      <c r="G122" s="31"/>
      <c r="H122" s="31"/>
      <c r="I122" s="31"/>
      <c r="J122" s="31"/>
      <c r="L122" s="31"/>
      <c r="M122" s="232"/>
    </row>
    <row r="123" spans="1:13" s="3" customFormat="1" ht="12.75" customHeight="1">
      <c r="A123" s="34"/>
      <c r="B123" s="131"/>
      <c r="C123" s="31"/>
      <c r="D123" s="233"/>
      <c r="E123" s="31"/>
      <c r="F123" s="31"/>
      <c r="G123" s="31"/>
      <c r="H123" s="31"/>
      <c r="I123" s="31"/>
      <c r="J123" s="31"/>
      <c r="L123" s="31"/>
      <c r="M123" s="232"/>
    </row>
    <row r="124" spans="1:13" s="3" customFormat="1" ht="12.75" customHeight="1">
      <c r="A124" s="34"/>
      <c r="B124" s="131"/>
      <c r="C124" s="321" t="s">
        <v>207</v>
      </c>
      <c r="D124" s="327"/>
      <c r="E124" s="327"/>
      <c r="F124" s="327"/>
      <c r="G124" s="327"/>
      <c r="H124" s="327"/>
      <c r="I124" s="327"/>
      <c r="J124" s="327"/>
      <c r="K124" s="327"/>
      <c r="L124" s="327"/>
      <c r="M124" s="327"/>
    </row>
    <row r="125" spans="1:13" s="3" customFormat="1" ht="12.75" customHeight="1">
      <c r="A125" s="34"/>
      <c r="B125" s="131"/>
      <c r="C125" s="327"/>
      <c r="D125" s="327"/>
      <c r="E125" s="327"/>
      <c r="F125" s="327"/>
      <c r="G125" s="327"/>
      <c r="H125" s="327"/>
      <c r="I125" s="327"/>
      <c r="J125" s="327"/>
      <c r="K125" s="327"/>
      <c r="L125" s="327"/>
      <c r="M125" s="327"/>
    </row>
    <row r="126" spans="1:13" s="3" customFormat="1" ht="12.75" customHeight="1">
      <c r="A126" s="34"/>
      <c r="B126" s="131"/>
      <c r="C126" s="327"/>
      <c r="D126" s="327"/>
      <c r="E126" s="327"/>
      <c r="F126" s="327"/>
      <c r="G126" s="327"/>
      <c r="H126" s="327"/>
      <c r="I126" s="327"/>
      <c r="J126" s="327"/>
      <c r="K126" s="327"/>
      <c r="L126" s="327"/>
      <c r="M126" s="327"/>
    </row>
    <row r="127" spans="1:13" s="3" customFormat="1" ht="12.75" customHeight="1">
      <c r="A127" s="34"/>
      <c r="B127" s="131"/>
      <c r="C127" s="327"/>
      <c r="D127" s="327"/>
      <c r="E127" s="327"/>
      <c r="F127" s="327"/>
      <c r="G127" s="327"/>
      <c r="H127" s="327"/>
      <c r="I127" s="327"/>
      <c r="J127" s="327"/>
      <c r="K127" s="327"/>
      <c r="L127" s="327"/>
      <c r="M127" s="327"/>
    </row>
    <row r="128" spans="1:13" s="3" customFormat="1" ht="8.25" customHeight="1">
      <c r="A128" s="34"/>
      <c r="B128" s="131"/>
      <c r="C128" s="229"/>
      <c r="D128" s="229"/>
      <c r="E128" s="229"/>
      <c r="F128" s="229"/>
      <c r="G128" s="229"/>
      <c r="H128" s="229"/>
      <c r="I128" s="229"/>
      <c r="J128" s="229"/>
      <c r="K128" s="229"/>
      <c r="L128" s="229"/>
      <c r="M128" s="229"/>
    </row>
    <row r="129" spans="1:13" s="3" customFormat="1" ht="13.5" customHeight="1">
      <c r="A129" s="34"/>
      <c r="B129" s="131"/>
      <c r="C129" s="131"/>
      <c r="D129" s="131"/>
      <c r="E129" s="131"/>
      <c r="F129" s="131"/>
      <c r="G129" s="131"/>
      <c r="H129" s="131"/>
      <c r="I129" s="131"/>
      <c r="J129" s="131"/>
      <c r="K129" s="131"/>
      <c r="L129" s="131"/>
      <c r="M129" s="131"/>
    </row>
    <row r="130" spans="1:13" s="3" customFormat="1" ht="13.5" customHeight="1">
      <c r="A130" s="34"/>
      <c r="B130" s="131" t="s">
        <v>211</v>
      </c>
      <c r="C130" s="327" t="s">
        <v>378</v>
      </c>
      <c r="D130" s="327"/>
      <c r="E130" s="327"/>
      <c r="F130" s="327"/>
      <c r="G130" s="327"/>
      <c r="H130" s="327"/>
      <c r="I130" s="327"/>
      <c r="J130" s="327"/>
      <c r="K130" s="327"/>
      <c r="L130" s="327"/>
      <c r="M130" s="327"/>
    </row>
    <row r="131" spans="1:13" s="3" customFormat="1" ht="13.5" customHeight="1">
      <c r="A131" s="34"/>
      <c r="B131" s="131"/>
      <c r="C131" s="327"/>
      <c r="D131" s="327"/>
      <c r="E131" s="327"/>
      <c r="F131" s="327"/>
      <c r="G131" s="327"/>
      <c r="H131" s="327"/>
      <c r="I131" s="327"/>
      <c r="J131" s="327"/>
      <c r="K131" s="327"/>
      <c r="L131" s="327"/>
      <c r="M131" s="327"/>
    </row>
    <row r="132" spans="1:13" s="3" customFormat="1" ht="13.5" customHeight="1">
      <c r="A132" s="34"/>
      <c r="B132" s="131"/>
      <c r="C132" s="327"/>
      <c r="D132" s="327"/>
      <c r="E132" s="327"/>
      <c r="F132" s="327"/>
      <c r="G132" s="327"/>
      <c r="H132" s="327"/>
      <c r="I132" s="327"/>
      <c r="J132" s="327"/>
      <c r="K132" s="327"/>
      <c r="L132" s="327"/>
      <c r="M132" s="327"/>
    </row>
    <row r="133" spans="1:13" s="3" customFormat="1" ht="13.5" customHeight="1">
      <c r="A133" s="34"/>
      <c r="B133" s="131"/>
      <c r="C133" s="327"/>
      <c r="D133" s="327"/>
      <c r="E133" s="327"/>
      <c r="F133" s="327"/>
      <c r="G133" s="327"/>
      <c r="H133" s="327"/>
      <c r="I133" s="327"/>
      <c r="J133" s="327"/>
      <c r="K133" s="327"/>
      <c r="L133" s="327"/>
      <c r="M133" s="327"/>
    </row>
    <row r="134" spans="1:13" s="3" customFormat="1" ht="13.5" customHeight="1">
      <c r="A134" s="34"/>
      <c r="B134" s="131"/>
      <c r="C134" s="131"/>
      <c r="D134" s="131"/>
      <c r="E134" s="131"/>
      <c r="F134" s="131"/>
      <c r="G134" s="131"/>
      <c r="H134" s="131"/>
      <c r="I134" s="131"/>
      <c r="J134" s="131"/>
      <c r="K134" s="131"/>
      <c r="L134" s="131"/>
      <c r="M134" s="131"/>
    </row>
    <row r="135" spans="1:13" s="3" customFormat="1" ht="13.5" customHeight="1">
      <c r="A135" s="34"/>
      <c r="B135" s="131" t="s">
        <v>219</v>
      </c>
      <c r="C135" s="327" t="s">
        <v>337</v>
      </c>
      <c r="D135" s="327"/>
      <c r="E135" s="327"/>
      <c r="F135" s="327"/>
      <c r="G135" s="327"/>
      <c r="H135" s="327"/>
      <c r="I135" s="327"/>
      <c r="J135" s="327"/>
      <c r="K135" s="327"/>
      <c r="L135" s="327"/>
      <c r="M135" s="327"/>
    </row>
    <row r="136" spans="1:13" s="3" customFormat="1" ht="13.5" customHeight="1">
      <c r="A136" s="34"/>
      <c r="B136" s="131"/>
      <c r="C136" s="327"/>
      <c r="D136" s="327"/>
      <c r="E136" s="327"/>
      <c r="F136" s="327"/>
      <c r="G136" s="327"/>
      <c r="H136" s="327"/>
      <c r="I136" s="327"/>
      <c r="J136" s="327"/>
      <c r="K136" s="327"/>
      <c r="L136" s="327"/>
      <c r="M136" s="327"/>
    </row>
    <row r="137" spans="1:13" s="3" customFormat="1" ht="13.5" customHeight="1">
      <c r="A137" s="34"/>
      <c r="B137" s="131"/>
      <c r="C137" s="131"/>
      <c r="D137" s="131"/>
      <c r="E137" s="131"/>
      <c r="F137" s="131"/>
      <c r="G137" s="131"/>
      <c r="H137" s="131"/>
      <c r="I137" s="131"/>
      <c r="J137" s="131"/>
      <c r="K137" s="131"/>
      <c r="L137" s="131"/>
      <c r="M137" s="131"/>
    </row>
    <row r="138" spans="1:13" s="3" customFormat="1" ht="13.5" customHeight="1">
      <c r="A138" s="34"/>
      <c r="B138" s="131"/>
      <c r="C138" s="131" t="s">
        <v>179</v>
      </c>
      <c r="D138" s="31" t="s">
        <v>327</v>
      </c>
      <c r="E138" s="131"/>
      <c r="F138" s="165" t="s">
        <v>338</v>
      </c>
      <c r="G138" s="131"/>
      <c r="H138" s="131"/>
      <c r="I138" s="131"/>
      <c r="J138" s="131"/>
      <c r="K138" s="131"/>
      <c r="L138" s="131"/>
      <c r="M138" s="131"/>
    </row>
    <row r="139" spans="1:13" s="3" customFormat="1" ht="13.5" customHeight="1">
      <c r="A139" s="34"/>
      <c r="B139" s="131"/>
      <c r="C139" s="31"/>
      <c r="D139" s="31" t="s">
        <v>328</v>
      </c>
      <c r="E139" s="131"/>
      <c r="F139" s="31" t="s">
        <v>339</v>
      </c>
      <c r="G139" s="131"/>
      <c r="H139" s="131"/>
      <c r="I139" s="131"/>
      <c r="J139" s="131"/>
      <c r="K139" s="131"/>
      <c r="L139" s="131"/>
      <c r="M139" s="131"/>
    </row>
    <row r="140" spans="1:13" s="3" customFormat="1" ht="13.5" customHeight="1">
      <c r="A140" s="34"/>
      <c r="B140" s="131"/>
      <c r="C140" s="31"/>
      <c r="D140" s="31" t="s">
        <v>330</v>
      </c>
      <c r="E140" s="131"/>
      <c r="F140" s="31" t="s">
        <v>379</v>
      </c>
      <c r="G140" s="131"/>
      <c r="H140" s="131"/>
      <c r="I140" s="131"/>
      <c r="J140" s="131"/>
      <c r="K140" s="131"/>
      <c r="L140" s="131"/>
      <c r="M140" s="131"/>
    </row>
    <row r="141" spans="1:13" s="3" customFormat="1" ht="13.5" customHeight="1">
      <c r="A141" s="34"/>
      <c r="B141" s="131"/>
      <c r="C141" s="31"/>
      <c r="D141" s="31"/>
      <c r="E141" s="131"/>
      <c r="F141" s="31"/>
      <c r="G141" s="131"/>
      <c r="H141" s="131"/>
      <c r="I141" s="131"/>
      <c r="J141" s="131"/>
      <c r="K141" s="131"/>
      <c r="L141" s="131"/>
      <c r="M141" s="131"/>
    </row>
    <row r="142" spans="1:13" s="3" customFormat="1" ht="13.5" customHeight="1">
      <c r="A142" s="34"/>
      <c r="B142" s="131"/>
      <c r="C142" s="131" t="s">
        <v>180</v>
      </c>
      <c r="D142" s="31" t="s">
        <v>327</v>
      </c>
      <c r="E142" s="131"/>
      <c r="F142" s="165" t="s">
        <v>340</v>
      </c>
      <c r="G142" s="131"/>
      <c r="H142" s="131"/>
      <c r="I142" s="131"/>
      <c r="J142" s="131"/>
      <c r="K142" s="131"/>
      <c r="L142" s="131"/>
      <c r="M142" s="131"/>
    </row>
    <row r="143" spans="1:13" s="3" customFormat="1" ht="13.5" customHeight="1">
      <c r="A143" s="34"/>
      <c r="B143" s="131"/>
      <c r="C143" s="31"/>
      <c r="D143" s="31" t="s">
        <v>328</v>
      </c>
      <c r="E143" s="131"/>
      <c r="F143" s="321" t="s">
        <v>358</v>
      </c>
      <c r="G143" s="328"/>
      <c r="H143" s="328"/>
      <c r="I143" s="328"/>
      <c r="J143" s="328"/>
      <c r="K143" s="328"/>
      <c r="L143" s="328"/>
      <c r="M143" s="215"/>
    </row>
    <row r="144" spans="1:13" s="3" customFormat="1" ht="12.75">
      <c r="A144" s="34"/>
      <c r="B144" s="131"/>
      <c r="C144" s="31"/>
      <c r="D144" s="31"/>
      <c r="E144" s="131"/>
      <c r="F144" s="328"/>
      <c r="G144" s="328"/>
      <c r="H144" s="328"/>
      <c r="I144" s="328"/>
      <c r="J144" s="328"/>
      <c r="K144" s="328"/>
      <c r="L144" s="328"/>
      <c r="M144" s="215"/>
    </row>
    <row r="145" spans="1:13" s="3" customFormat="1" ht="12">
      <c r="A145" s="82"/>
      <c r="B145" s="131"/>
      <c r="C145" s="31"/>
      <c r="D145" s="31" t="s">
        <v>330</v>
      </c>
      <c r="E145" s="131"/>
      <c r="F145" s="31" t="s">
        <v>380</v>
      </c>
      <c r="G145" s="131"/>
      <c r="H145" s="131"/>
      <c r="I145" s="131"/>
      <c r="J145" s="131"/>
      <c r="K145" s="131"/>
      <c r="L145" s="131"/>
      <c r="M145" s="131"/>
    </row>
    <row r="146" spans="1:13" s="3" customFormat="1" ht="12">
      <c r="A146" s="34"/>
      <c r="B146" s="131"/>
      <c r="C146" s="31"/>
      <c r="D146" s="31"/>
      <c r="E146" s="131"/>
      <c r="F146" s="31"/>
      <c r="G146" s="131"/>
      <c r="H146" s="131"/>
      <c r="I146" s="131"/>
      <c r="J146" s="131"/>
      <c r="K146" s="131"/>
      <c r="L146" s="131"/>
      <c r="M146" s="131"/>
    </row>
    <row r="147" spans="1:13" s="3" customFormat="1" ht="12">
      <c r="A147" s="82"/>
      <c r="B147" s="131"/>
      <c r="C147" s="31"/>
      <c r="D147" s="31"/>
      <c r="E147" s="131"/>
      <c r="F147" s="31"/>
      <c r="G147" s="131"/>
      <c r="H147" s="131"/>
      <c r="I147" s="131"/>
      <c r="J147" s="131"/>
      <c r="K147" s="131"/>
      <c r="L147" s="131"/>
      <c r="M147" s="131"/>
    </row>
    <row r="148" spans="1:13" s="3" customFormat="1" ht="12">
      <c r="A148" s="82" t="s">
        <v>253</v>
      </c>
      <c r="B148" s="84" t="s">
        <v>185</v>
      </c>
      <c r="C148" s="31"/>
      <c r="D148" s="31"/>
      <c r="E148" s="31"/>
      <c r="F148" s="31"/>
      <c r="G148" s="31"/>
      <c r="H148" s="31"/>
      <c r="I148" s="131"/>
      <c r="J148" s="131"/>
      <c r="K148" s="131"/>
      <c r="L148" s="131"/>
      <c r="M148" s="131"/>
    </row>
    <row r="149" spans="1:13" s="3" customFormat="1" ht="12">
      <c r="A149" s="34"/>
      <c r="B149" s="31" t="s">
        <v>186</v>
      </c>
      <c r="C149" s="31"/>
      <c r="D149" s="31"/>
      <c r="E149" s="31"/>
      <c r="F149" s="31"/>
      <c r="G149" s="31"/>
      <c r="H149" s="31"/>
      <c r="I149" s="131"/>
      <c r="J149" s="131"/>
      <c r="K149" s="131"/>
      <c r="L149" s="131"/>
      <c r="M149" s="131"/>
    </row>
    <row r="150" spans="1:13" s="3" customFormat="1" ht="12">
      <c r="A150" s="34"/>
      <c r="B150" s="31"/>
      <c r="C150" s="31"/>
      <c r="D150" s="31"/>
      <c r="E150" s="31"/>
      <c r="F150" s="31"/>
      <c r="G150" s="31"/>
      <c r="H150" s="31"/>
      <c r="I150" s="131"/>
      <c r="J150" s="131"/>
      <c r="K150" s="131"/>
      <c r="L150" s="131"/>
      <c r="M150" s="131"/>
    </row>
    <row r="151" spans="1:13" s="3" customFormat="1" ht="12">
      <c r="A151" s="82" t="s">
        <v>254</v>
      </c>
      <c r="B151" s="84" t="s">
        <v>187</v>
      </c>
      <c r="C151" s="31"/>
      <c r="D151" s="31"/>
      <c r="E151" s="31"/>
      <c r="F151" s="31"/>
      <c r="G151" s="31"/>
      <c r="H151" s="31"/>
      <c r="I151" s="131"/>
      <c r="J151" s="131"/>
      <c r="K151" s="131"/>
      <c r="L151" s="131"/>
      <c r="M151" s="131"/>
    </row>
    <row r="152" spans="1:13" s="3" customFormat="1" ht="12">
      <c r="A152" s="34"/>
      <c r="B152" s="31" t="s">
        <v>181</v>
      </c>
      <c r="C152" s="31"/>
      <c r="D152" s="31"/>
      <c r="E152" s="31"/>
      <c r="F152" s="31"/>
      <c r="G152" s="31"/>
      <c r="H152" s="31"/>
      <c r="I152" s="131"/>
      <c r="J152" s="165"/>
      <c r="K152" s="131"/>
      <c r="L152" s="131"/>
      <c r="M152" s="131"/>
    </row>
    <row r="153" spans="1:13" s="3" customFormat="1" ht="12">
      <c r="A153" s="34"/>
      <c r="B153" s="31"/>
      <c r="C153" s="31"/>
      <c r="D153" s="31"/>
      <c r="E153" s="31"/>
      <c r="F153" s="31"/>
      <c r="G153" s="31"/>
      <c r="H153" s="31"/>
      <c r="I153" s="31"/>
      <c r="J153" s="31"/>
      <c r="K153" s="31"/>
      <c r="L153" s="31"/>
      <c r="M153" s="31"/>
    </row>
    <row r="154" spans="1:13" s="3" customFormat="1" ht="12">
      <c r="A154" s="82" t="s">
        <v>255</v>
      </c>
      <c r="B154" s="84" t="s">
        <v>250</v>
      </c>
      <c r="C154" s="31"/>
      <c r="D154" s="31"/>
      <c r="E154" s="31"/>
      <c r="F154" s="31"/>
      <c r="G154" s="31"/>
      <c r="H154" s="31"/>
      <c r="I154" s="31"/>
      <c r="J154" s="31"/>
      <c r="K154" s="31"/>
      <c r="L154" s="31"/>
      <c r="M154" s="31"/>
    </row>
    <row r="155" spans="1:13" s="3" customFormat="1" ht="12">
      <c r="A155" s="34"/>
      <c r="B155" s="31" t="s">
        <v>56</v>
      </c>
      <c r="C155" s="31"/>
      <c r="D155" s="31"/>
      <c r="E155" s="31"/>
      <c r="F155" s="31"/>
      <c r="G155" s="31"/>
      <c r="H155" s="31"/>
      <c r="I155" s="31"/>
      <c r="J155" s="31"/>
      <c r="K155" s="31"/>
      <c r="L155" s="31"/>
      <c r="M155" s="31"/>
    </row>
    <row r="156" spans="1:13" s="3" customFormat="1" ht="12">
      <c r="A156" s="34"/>
      <c r="B156" s="31"/>
      <c r="C156" s="31"/>
      <c r="D156" s="31"/>
      <c r="E156" s="31"/>
      <c r="F156" s="31"/>
      <c r="G156" s="31"/>
      <c r="H156" s="31"/>
      <c r="I156" s="31"/>
      <c r="J156" s="31"/>
      <c r="K156" s="31"/>
      <c r="L156" s="31"/>
      <c r="M156" s="31"/>
    </row>
    <row r="157" spans="1:13" s="3" customFormat="1" ht="12">
      <c r="A157" s="82" t="s">
        <v>256</v>
      </c>
      <c r="B157" s="84" t="s">
        <v>61</v>
      </c>
      <c r="C157" s="31"/>
      <c r="D157" s="31"/>
      <c r="E157" s="31"/>
      <c r="F157" s="31"/>
      <c r="G157" s="31"/>
      <c r="H157" s="31"/>
      <c r="I157" s="31"/>
      <c r="J157" s="31"/>
      <c r="K157" s="31"/>
      <c r="L157" s="31"/>
      <c r="M157" s="31"/>
    </row>
    <row r="158" spans="1:13" s="3" customFormat="1" ht="12">
      <c r="A158" s="30"/>
      <c r="B158" s="31"/>
      <c r="C158" s="31"/>
      <c r="D158" s="31"/>
      <c r="E158" s="31"/>
      <c r="G158" s="26" t="s">
        <v>410</v>
      </c>
      <c r="H158" s="26" t="s">
        <v>411</v>
      </c>
      <c r="I158" s="22"/>
      <c r="J158" s="26" t="s">
        <v>412</v>
      </c>
      <c r="K158" s="26" t="s">
        <v>411</v>
      </c>
      <c r="L158" s="31"/>
      <c r="M158" s="31"/>
    </row>
    <row r="159" spans="1:13" s="3" customFormat="1" ht="12">
      <c r="A159" s="30"/>
      <c r="B159" s="31"/>
      <c r="C159" s="31"/>
      <c r="D159" s="31"/>
      <c r="E159" s="31"/>
      <c r="G159" s="26" t="s">
        <v>413</v>
      </c>
      <c r="H159" s="26" t="s">
        <v>414</v>
      </c>
      <c r="I159" s="22"/>
      <c r="J159" s="26" t="s">
        <v>413</v>
      </c>
      <c r="K159" s="26" t="s">
        <v>415</v>
      </c>
      <c r="L159" s="31"/>
      <c r="M159" s="31"/>
    </row>
    <row r="160" spans="1:13" s="3" customFormat="1" ht="12">
      <c r="A160" s="30"/>
      <c r="B160" s="31"/>
      <c r="C160" s="31"/>
      <c r="D160" s="31"/>
      <c r="E160" s="31"/>
      <c r="G160" s="26" t="s">
        <v>416</v>
      </c>
      <c r="H160" s="26" t="s">
        <v>416</v>
      </c>
      <c r="I160" s="22"/>
      <c r="J160" s="26" t="s">
        <v>417</v>
      </c>
      <c r="K160" s="26" t="s">
        <v>374</v>
      </c>
      <c r="L160" s="31"/>
      <c r="M160" s="31"/>
    </row>
    <row r="161" spans="1:13" s="3" customFormat="1" ht="12">
      <c r="A161" s="30"/>
      <c r="B161" s="31"/>
      <c r="C161" s="31"/>
      <c r="D161" s="31"/>
      <c r="E161" s="31"/>
      <c r="G161" s="66">
        <v>39294</v>
      </c>
      <c r="H161" s="66">
        <v>38929</v>
      </c>
      <c r="I161" s="47"/>
      <c r="J161" s="66">
        <v>39294</v>
      </c>
      <c r="K161" s="66">
        <v>38929</v>
      </c>
      <c r="L161" s="31"/>
      <c r="M161" s="31"/>
    </row>
    <row r="162" spans="1:13" s="3" customFormat="1" ht="12">
      <c r="A162" s="30"/>
      <c r="B162" s="30" t="s">
        <v>57</v>
      </c>
      <c r="C162" s="84" t="s">
        <v>58</v>
      </c>
      <c r="D162" s="31"/>
      <c r="E162" s="31"/>
      <c r="G162" s="2"/>
      <c r="H162" s="2"/>
      <c r="I162" s="22"/>
      <c r="J162" s="2"/>
      <c r="K162" s="2"/>
      <c r="L162" s="31"/>
      <c r="M162" s="31"/>
    </row>
    <row r="163" spans="1:13" s="3" customFormat="1" ht="27" customHeight="1">
      <c r="A163" s="30"/>
      <c r="B163" s="31"/>
      <c r="C163" s="326" t="s">
        <v>368</v>
      </c>
      <c r="D163" s="326"/>
      <c r="E163" s="326"/>
      <c r="G163" s="208">
        <f>'Income St'!C43</f>
        <v>341.99999999999966</v>
      </c>
      <c r="H163" s="61">
        <f>+'Income St'!D43</f>
        <v>74</v>
      </c>
      <c r="I163" s="209"/>
      <c r="J163" s="208">
        <f>'Income St'!F43</f>
        <v>1062</v>
      </c>
      <c r="K163" s="61">
        <f>+'Income St'!G43</f>
        <v>-385</v>
      </c>
      <c r="L163" s="31"/>
      <c r="M163" s="31"/>
    </row>
    <row r="164" spans="1:13" s="3" customFormat="1" ht="26.25" customHeight="1">
      <c r="A164" s="30"/>
      <c r="B164" s="31"/>
      <c r="C164" s="326" t="s">
        <v>87</v>
      </c>
      <c r="D164" s="326"/>
      <c r="E164" s="326"/>
      <c r="F164" s="279"/>
      <c r="G164" s="208">
        <f>ROUND(+Reference!F38/1000,0)</f>
        <v>225000</v>
      </c>
      <c r="H164" s="61">
        <f>+ROUND(Reference!F26/1000,0)</f>
        <v>225000</v>
      </c>
      <c r="I164" s="209"/>
      <c r="J164" s="208">
        <f>ROUND(+Reference!L39/1000,0)</f>
        <v>225000</v>
      </c>
      <c r="K164" s="61">
        <f>+ROUND(Reference!L32/1000,0)</f>
        <v>225000</v>
      </c>
      <c r="L164" s="31"/>
      <c r="M164" s="31"/>
    </row>
    <row r="165" spans="1:13" s="3" customFormat="1" ht="27" customHeight="1">
      <c r="A165" s="30"/>
      <c r="B165" s="31"/>
      <c r="C165" s="326" t="s">
        <v>73</v>
      </c>
      <c r="D165" s="326"/>
      <c r="E165" s="326"/>
      <c r="G165" s="210">
        <f>+G163/G164*100</f>
        <v>0.15199999999999986</v>
      </c>
      <c r="H165" s="128">
        <f>+H163/H164*100</f>
        <v>0.032888888888888884</v>
      </c>
      <c r="I165" s="209"/>
      <c r="J165" s="210">
        <f>+J163/J164*100</f>
        <v>0.47200000000000003</v>
      </c>
      <c r="K165" s="128">
        <f>+K163/K164*100</f>
        <v>-0.1711111111111111</v>
      </c>
      <c r="L165" s="31"/>
      <c r="M165" s="31"/>
    </row>
    <row r="166" spans="1:13" s="3" customFormat="1" ht="12">
      <c r="A166" s="30"/>
      <c r="B166" s="31"/>
      <c r="C166" s="31"/>
      <c r="D166" s="31"/>
      <c r="E166" s="31"/>
      <c r="G166" s="31"/>
      <c r="H166" s="31"/>
      <c r="I166" s="31"/>
      <c r="J166" s="31"/>
      <c r="K166" s="31"/>
      <c r="L166" s="31"/>
      <c r="M166" s="31"/>
    </row>
    <row r="167" spans="1:13" s="3" customFormat="1" ht="12">
      <c r="A167" s="30"/>
      <c r="B167" s="31"/>
      <c r="C167" s="31"/>
      <c r="D167" s="31"/>
      <c r="E167" s="31"/>
      <c r="G167" s="31"/>
      <c r="H167" s="31"/>
      <c r="I167" s="31"/>
      <c r="J167" s="31"/>
      <c r="K167" s="31"/>
      <c r="L167" s="31"/>
      <c r="M167" s="31"/>
    </row>
    <row r="168" spans="1:13" s="3" customFormat="1" ht="12">
      <c r="A168" s="30"/>
      <c r="B168" s="30" t="s">
        <v>59</v>
      </c>
      <c r="C168" s="84" t="s">
        <v>60</v>
      </c>
      <c r="D168" s="31"/>
      <c r="E168" s="31"/>
      <c r="G168" s="86"/>
      <c r="H168" s="87"/>
      <c r="I168" s="87"/>
      <c r="J168" s="86"/>
      <c r="K168" s="87"/>
      <c r="L168" s="31"/>
      <c r="M168" s="31"/>
    </row>
    <row r="169" spans="1:16" s="3" customFormat="1" ht="27" customHeight="1">
      <c r="A169" s="30"/>
      <c r="B169" s="31"/>
      <c r="C169" s="326" t="s">
        <v>368</v>
      </c>
      <c r="D169" s="326"/>
      <c r="E169" s="326"/>
      <c r="G169" s="208">
        <f>+G163</f>
        <v>341.99999999999966</v>
      </c>
      <c r="H169" s="61">
        <f>+H163</f>
        <v>74</v>
      </c>
      <c r="I169" s="209"/>
      <c r="J169" s="208">
        <f>+J163</f>
        <v>1062</v>
      </c>
      <c r="K169" s="61">
        <f>+K163</f>
        <v>-385</v>
      </c>
      <c r="L169" s="31"/>
      <c r="M169" s="31"/>
      <c r="P169" s="1"/>
    </row>
    <row r="170" spans="1:13" s="3" customFormat="1" ht="28.5" customHeight="1">
      <c r="A170" s="30"/>
      <c r="B170" s="31"/>
      <c r="C170" s="326" t="s">
        <v>87</v>
      </c>
      <c r="D170" s="326"/>
      <c r="E170" s="326"/>
      <c r="F170" s="279"/>
      <c r="G170" s="208">
        <f>+G164</f>
        <v>225000</v>
      </c>
      <c r="H170" s="61">
        <f>+H164</f>
        <v>225000</v>
      </c>
      <c r="I170" s="209"/>
      <c r="J170" s="208">
        <f>+J164</f>
        <v>225000</v>
      </c>
      <c r="K170" s="61">
        <f>+K164</f>
        <v>225000</v>
      </c>
      <c r="L170" s="31"/>
      <c r="M170" s="31"/>
    </row>
    <row r="171" spans="1:13" s="3" customFormat="1" ht="12">
      <c r="A171" s="30"/>
      <c r="B171" s="31"/>
      <c r="C171" s="89" t="s">
        <v>258</v>
      </c>
      <c r="D171" s="132"/>
      <c r="E171" s="132"/>
      <c r="G171" s="208"/>
      <c r="H171" s="61"/>
      <c r="I171" s="209"/>
      <c r="J171" s="208"/>
      <c r="K171" s="61"/>
      <c r="L171" s="31"/>
      <c r="M171" s="31"/>
    </row>
    <row r="172" spans="1:13" s="3" customFormat="1" ht="12">
      <c r="A172" s="30"/>
      <c r="B172" s="31"/>
      <c r="C172" s="326" t="s">
        <v>259</v>
      </c>
      <c r="D172" s="279"/>
      <c r="E172" s="279"/>
      <c r="F172" s="279"/>
      <c r="G172" s="208"/>
      <c r="H172" s="61"/>
      <c r="I172" s="209"/>
      <c r="J172" s="208"/>
      <c r="K172" s="61"/>
      <c r="L172" s="31"/>
      <c r="M172" s="31"/>
    </row>
    <row r="173" spans="1:13" s="3" customFormat="1" ht="14.25" customHeight="1">
      <c r="A173" s="30"/>
      <c r="B173" s="31"/>
      <c r="C173" s="279"/>
      <c r="D173" s="279"/>
      <c r="E173" s="279"/>
      <c r="F173" s="279"/>
      <c r="G173" s="208">
        <v>22500</v>
      </c>
      <c r="H173" s="61">
        <v>22500</v>
      </c>
      <c r="I173" s="209"/>
      <c r="J173" s="208">
        <v>22500</v>
      </c>
      <c r="K173" s="61">
        <v>22500</v>
      </c>
      <c r="L173" s="31"/>
      <c r="M173" s="31"/>
    </row>
    <row r="174" spans="1:13" s="3" customFormat="1" ht="25.5" customHeight="1">
      <c r="A174" s="30"/>
      <c r="B174" s="31"/>
      <c r="C174" s="279" t="s">
        <v>260</v>
      </c>
      <c r="D174" s="279"/>
      <c r="E174" s="279"/>
      <c r="F174" s="279"/>
      <c r="G174" s="211">
        <f>SUM(G170:G173)</f>
        <v>247500</v>
      </c>
      <c r="H174" s="135">
        <f>SUM(H170:H173)</f>
        <v>247500</v>
      </c>
      <c r="I174" s="209"/>
      <c r="J174" s="211">
        <f>SUM(J170:J173)</f>
        <v>247500</v>
      </c>
      <c r="K174" s="135">
        <f>SUM(K170:K173)</f>
        <v>247500</v>
      </c>
      <c r="L174" s="31"/>
      <c r="M174" s="31"/>
    </row>
    <row r="175" spans="1:13" s="3" customFormat="1" ht="30.75" customHeight="1">
      <c r="A175" s="30"/>
      <c r="B175" s="31"/>
      <c r="C175" s="326" t="s">
        <v>261</v>
      </c>
      <c r="D175" s="326"/>
      <c r="E175" s="326"/>
      <c r="G175" s="210">
        <f>+G169/G174*100</f>
        <v>0.13818181818181804</v>
      </c>
      <c r="H175" s="128">
        <f>+H169/H174*100</f>
        <v>0.0298989898989899</v>
      </c>
      <c r="I175" s="209"/>
      <c r="J175" s="210">
        <f>+J169/J174*100</f>
        <v>0.4290909090909091</v>
      </c>
      <c r="K175" s="128">
        <f>+K169/K174*100</f>
        <v>-0.15555555555555556</v>
      </c>
      <c r="L175" s="31"/>
      <c r="M175" s="31"/>
    </row>
    <row r="176" spans="1:13" s="3" customFormat="1" ht="12">
      <c r="A176" s="30"/>
      <c r="B176" s="30"/>
      <c r="C176" s="31"/>
      <c r="D176" s="31"/>
      <c r="E176" s="31"/>
      <c r="G176" s="86"/>
      <c r="H176" s="87"/>
      <c r="I176" s="87"/>
      <c r="J176" s="86"/>
      <c r="K176" s="87"/>
      <c r="L176" s="31"/>
      <c r="M176" s="31"/>
    </row>
    <row r="177" spans="1:14" s="3" customFormat="1" ht="12.75">
      <c r="A177" s="30"/>
      <c r="B177" s="30"/>
      <c r="C177" s="277"/>
      <c r="D177" s="281"/>
      <c r="E177" s="281"/>
      <c r="F177" s="281"/>
      <c r="G177" s="281"/>
      <c r="H177" s="281"/>
      <c r="I177" s="281"/>
      <c r="J177" s="281"/>
      <c r="K177" s="281"/>
      <c r="L177" s="281"/>
      <c r="M177" s="281"/>
      <c r="N177" s="281"/>
    </row>
    <row r="178" spans="1:13" s="3" customFormat="1" ht="12">
      <c r="A178" s="30"/>
      <c r="B178" s="31"/>
      <c r="C178" s="31"/>
      <c r="D178" s="31"/>
      <c r="E178" s="31"/>
      <c r="F178" s="31"/>
      <c r="G178" s="31"/>
      <c r="H178" s="31"/>
      <c r="I178" s="31"/>
      <c r="J178" s="31"/>
      <c r="K178" s="31"/>
      <c r="L178" s="31"/>
      <c r="M178" s="31"/>
    </row>
    <row r="179" spans="1:2" s="3" customFormat="1" ht="12">
      <c r="A179" s="88" t="s">
        <v>257</v>
      </c>
      <c r="B179" s="23" t="s">
        <v>264</v>
      </c>
    </row>
    <row r="180" spans="1:13" s="3" customFormat="1" ht="12">
      <c r="A180" s="30"/>
      <c r="B180" s="329" t="s">
        <v>53</v>
      </c>
      <c r="C180" s="330"/>
      <c r="D180" s="330"/>
      <c r="E180" s="330"/>
      <c r="F180" s="330"/>
      <c r="G180" s="330"/>
      <c r="H180" s="330"/>
      <c r="I180" s="330"/>
      <c r="J180" s="330"/>
      <c r="K180" s="330"/>
      <c r="L180" s="330"/>
      <c r="M180" s="330"/>
    </row>
    <row r="181" spans="2:13" ht="12">
      <c r="B181" s="330"/>
      <c r="C181" s="330"/>
      <c r="D181" s="330"/>
      <c r="E181" s="330"/>
      <c r="F181" s="330"/>
      <c r="G181" s="330"/>
      <c r="H181" s="330"/>
      <c r="I181" s="330"/>
      <c r="J181" s="330"/>
      <c r="K181" s="330"/>
      <c r="L181" s="330"/>
      <c r="M181" s="330"/>
    </row>
    <row r="182" spans="2:3" ht="12">
      <c r="B182" s="133"/>
      <c r="C182" s="133"/>
    </row>
    <row r="183" spans="2:3" ht="12">
      <c r="B183" s="133"/>
      <c r="C183" s="133"/>
    </row>
    <row r="184" spans="2:3" ht="12">
      <c r="B184" s="133"/>
      <c r="C184" s="133"/>
    </row>
    <row r="185" spans="2:3" ht="12">
      <c r="B185" s="133"/>
      <c r="C185" s="133"/>
    </row>
    <row r="186" spans="2:3" ht="12">
      <c r="B186" s="133"/>
      <c r="C186" s="133"/>
    </row>
    <row r="201" spans="1:21" s="3" customFormat="1" ht="12.75">
      <c r="A201" s="30"/>
      <c r="B201" s="31"/>
      <c r="C201" s="31"/>
      <c r="D201" s="31"/>
      <c r="E201" s="31"/>
      <c r="F201" s="31"/>
      <c r="G201" s="31"/>
      <c r="H201" s="31"/>
      <c r="I201" s="31"/>
      <c r="J201" s="31"/>
      <c r="K201" s="31"/>
      <c r="N201"/>
      <c r="O201"/>
      <c r="P201"/>
      <c r="Q201"/>
      <c r="R201"/>
      <c r="S201"/>
      <c r="T201"/>
      <c r="U201"/>
    </row>
    <row r="202" spans="1:21" s="3" customFormat="1" ht="12.75">
      <c r="A202" s="30"/>
      <c r="B202" s="31"/>
      <c r="C202" s="31"/>
      <c r="D202" s="31"/>
      <c r="E202" s="31"/>
      <c r="F202" s="31"/>
      <c r="G202" s="31"/>
      <c r="H202" s="31"/>
      <c r="I202" s="31"/>
      <c r="J202" s="31"/>
      <c r="K202" s="31"/>
      <c r="N202"/>
      <c r="O202"/>
      <c r="P202"/>
      <c r="Q202"/>
      <c r="R202"/>
      <c r="S202"/>
      <c r="T202"/>
      <c r="U202"/>
    </row>
    <row r="203" spans="14:21" s="3" customFormat="1" ht="12.75">
      <c r="N203"/>
      <c r="O203"/>
      <c r="P203"/>
      <c r="Q203"/>
      <c r="R203"/>
      <c r="S203"/>
      <c r="T203"/>
      <c r="U203"/>
    </row>
    <row r="204" spans="14:21" s="3" customFormat="1" ht="12.75">
      <c r="N204"/>
      <c r="O204"/>
      <c r="P204"/>
      <c r="Q204"/>
      <c r="R204"/>
      <c r="S204"/>
      <c r="T204"/>
      <c r="U204"/>
    </row>
    <row r="205" spans="14:21" s="3" customFormat="1" ht="12.75">
      <c r="N205"/>
      <c r="O205"/>
      <c r="P205"/>
      <c r="Q205"/>
      <c r="R205"/>
      <c r="S205"/>
      <c r="T205"/>
      <c r="U205"/>
    </row>
    <row r="206" spans="14:21" s="3" customFormat="1" ht="12.75">
      <c r="N206"/>
      <c r="O206"/>
      <c r="P206"/>
      <c r="Q206"/>
      <c r="R206"/>
      <c r="S206"/>
      <c r="T206"/>
      <c r="U206"/>
    </row>
    <row r="207" spans="14:21" s="3" customFormat="1" ht="12.75">
      <c r="N207"/>
      <c r="O207"/>
      <c r="P207"/>
      <c r="Q207"/>
      <c r="R207"/>
      <c r="S207"/>
      <c r="T207"/>
      <c r="U207"/>
    </row>
    <row r="208" spans="14:21" s="3" customFormat="1" ht="12.75">
      <c r="N208"/>
      <c r="O208"/>
      <c r="P208"/>
      <c r="Q208"/>
      <c r="R208"/>
      <c r="S208"/>
      <c r="T208"/>
      <c r="U208"/>
    </row>
    <row r="209" spans="14:21" s="3" customFormat="1" ht="12.75">
      <c r="N209"/>
      <c r="O209"/>
      <c r="P209"/>
      <c r="Q209"/>
      <c r="R209"/>
      <c r="S209"/>
      <c r="T209"/>
      <c r="U209"/>
    </row>
    <row r="210" spans="14:21" s="3" customFormat="1" ht="12.75">
      <c r="N210"/>
      <c r="O210"/>
      <c r="P210"/>
      <c r="Q210"/>
      <c r="R210"/>
      <c r="S210"/>
      <c r="T210"/>
      <c r="U210"/>
    </row>
    <row r="211" spans="14:21" s="3" customFormat="1" ht="12.75">
      <c r="N211"/>
      <c r="O211"/>
      <c r="P211"/>
      <c r="Q211"/>
      <c r="R211"/>
      <c r="S211"/>
      <c r="T211"/>
      <c r="U211"/>
    </row>
    <row r="212" s="3" customFormat="1" ht="12"/>
    <row r="213" s="3" customFormat="1" ht="12"/>
    <row r="214" s="3" customFormat="1" ht="12"/>
    <row r="215" s="3" customFormat="1" ht="12"/>
    <row r="216" s="3" customFormat="1" ht="12"/>
    <row r="217" s="3" customFormat="1" ht="12"/>
    <row r="218" s="3" customFormat="1" ht="12"/>
    <row r="219" s="3" customFormat="1" ht="12"/>
    <row r="220" s="3" customFormat="1" ht="12"/>
    <row r="221" s="3" customFormat="1" ht="12"/>
    <row r="222" s="3" customFormat="1" ht="12"/>
    <row r="223" s="3" customFormat="1" ht="12"/>
    <row r="224" s="3" customFormat="1" ht="12"/>
    <row r="225" s="3" customFormat="1" ht="12"/>
    <row r="226" s="3" customFormat="1" ht="12"/>
    <row r="227" s="3" customFormat="1" ht="12"/>
    <row r="228" s="3" customFormat="1" ht="12"/>
    <row r="229" s="3" customFormat="1" ht="12"/>
    <row r="230" s="3" customFormat="1" ht="12"/>
    <row r="231" s="3" customFormat="1" ht="12"/>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row r="243" s="3" customFormat="1" ht="12"/>
    <row r="244" s="3" customFormat="1" ht="12"/>
    <row r="245" s="3" customFormat="1" ht="12"/>
    <row r="246" s="3" customFormat="1" ht="12"/>
    <row r="247" s="3" customFormat="1" ht="12"/>
    <row r="248" s="3" customFormat="1" ht="12"/>
  </sheetData>
  <sheetProtection/>
  <mergeCells count="36">
    <mergeCell ref="B71:M72"/>
    <mergeCell ref="C101:M103"/>
    <mergeCell ref="B45:M45"/>
    <mergeCell ref="B65:M65"/>
    <mergeCell ref="B56:M58"/>
    <mergeCell ref="B88:L88"/>
    <mergeCell ref="B180:M181"/>
    <mergeCell ref="B61:M62"/>
    <mergeCell ref="C165:E165"/>
    <mergeCell ref="B68:M68"/>
    <mergeCell ref="C163:E163"/>
    <mergeCell ref="C169:E169"/>
    <mergeCell ref="C175:E175"/>
    <mergeCell ref="B98:M100"/>
    <mergeCell ref="C177:N177"/>
    <mergeCell ref="C174:F174"/>
    <mergeCell ref="A5:M5"/>
    <mergeCell ref="C172:F173"/>
    <mergeCell ref="B59:M59"/>
    <mergeCell ref="C170:F170"/>
    <mergeCell ref="C164:F164"/>
    <mergeCell ref="C130:M133"/>
    <mergeCell ref="C135:M136"/>
    <mergeCell ref="F143:L144"/>
    <mergeCell ref="C124:M127"/>
    <mergeCell ref="B36:M39"/>
    <mergeCell ref="A1:M1"/>
    <mergeCell ref="A2:M2"/>
    <mergeCell ref="A3:M3"/>
    <mergeCell ref="A4:M4"/>
    <mergeCell ref="B23:M25"/>
    <mergeCell ref="B31:M33"/>
    <mergeCell ref="B11:M12"/>
    <mergeCell ref="B14:M15"/>
    <mergeCell ref="B26:M29"/>
    <mergeCell ref="B17:M21"/>
  </mergeCells>
  <printOptions/>
  <pageMargins left="0.8" right="0.18" top="0.7874015748031497" bottom="0.7874015748031497" header="0.5118110236220472" footer="0.5118110236220472"/>
  <pageSetup horizontalDpi="600" verticalDpi="600" orientation="portrait" scale="75" r:id="rId1"/>
  <rowBreaks count="2" manualBreakCount="2">
    <brk id="65" max="12" man="1"/>
    <brk id="128" max="12" man="1"/>
  </rowBreaks>
</worksheet>
</file>

<file path=xl/worksheets/sheet8.xml><?xml version="1.0" encoding="utf-8"?>
<worksheet xmlns="http://schemas.openxmlformats.org/spreadsheetml/2006/main" xmlns:r="http://schemas.openxmlformats.org/officeDocument/2006/relationships">
  <dimension ref="A1:N59"/>
  <sheetViews>
    <sheetView zoomScalePageLayoutView="0" workbookViewId="0" topLeftCell="C7">
      <selection activeCell="L32" sqref="L32"/>
    </sheetView>
  </sheetViews>
  <sheetFormatPr defaultColWidth="9.140625" defaultRowHeight="12.75"/>
  <cols>
    <col min="1" max="1" width="9.7109375" style="0" bestFit="1" customWidth="1"/>
    <col min="2" max="2" width="16.421875" style="0" bestFit="1" customWidth="1"/>
    <col min="3" max="3" width="14.00390625" style="0" bestFit="1" customWidth="1"/>
    <col min="4" max="4" width="13.8515625" style="0" bestFit="1" customWidth="1"/>
    <col min="5" max="5" width="6.7109375" style="0" customWidth="1"/>
    <col min="6" max="6" width="14.57421875" style="0" bestFit="1" customWidth="1"/>
    <col min="7" max="7" width="8.140625" style="0" customWidth="1"/>
    <col min="8" max="8" width="5.28125" style="0" customWidth="1"/>
    <col min="9" max="9" width="15.140625" style="0" customWidth="1"/>
    <col min="10" max="10" width="13.8515625" style="0" bestFit="1" customWidth="1"/>
    <col min="11" max="11" width="6.57421875" style="0" customWidth="1"/>
    <col min="12" max="12" width="14.140625" style="0" customWidth="1"/>
  </cols>
  <sheetData>
    <row r="1" spans="1:6" ht="12.75">
      <c r="A1" s="3"/>
      <c r="B1" s="3"/>
      <c r="C1" s="3"/>
      <c r="D1" s="3"/>
      <c r="E1" s="3"/>
      <c r="F1" s="3"/>
    </row>
    <row r="2" spans="1:9" ht="12.75">
      <c r="A2" s="92" t="s">
        <v>143</v>
      </c>
      <c r="B2" s="3"/>
      <c r="C2" s="3"/>
      <c r="D2" s="3"/>
      <c r="E2" s="3"/>
      <c r="F2" s="3"/>
      <c r="I2" s="102" t="s">
        <v>144</v>
      </c>
    </row>
    <row r="3" spans="1:12" ht="12.75">
      <c r="A3" s="99"/>
      <c r="B3" s="1"/>
      <c r="C3" s="5" t="s">
        <v>113</v>
      </c>
      <c r="D3" s="5" t="s">
        <v>114</v>
      </c>
      <c r="E3" s="5" t="s">
        <v>86</v>
      </c>
      <c r="F3" s="5" t="s">
        <v>115</v>
      </c>
      <c r="I3" s="5" t="s">
        <v>113</v>
      </c>
      <c r="J3" s="5" t="s">
        <v>114</v>
      </c>
      <c r="K3" s="5" t="s">
        <v>86</v>
      </c>
      <c r="L3" s="5" t="s">
        <v>115</v>
      </c>
    </row>
    <row r="4" spans="1:12" ht="12.75">
      <c r="A4" s="99">
        <v>38384</v>
      </c>
      <c r="B4" s="1" t="s">
        <v>112</v>
      </c>
      <c r="C4" s="52">
        <v>2</v>
      </c>
      <c r="D4" s="52">
        <f>+C4</f>
        <v>2</v>
      </c>
      <c r="E4" s="52">
        <f>+A5-A4+1</f>
        <v>21</v>
      </c>
      <c r="F4" s="52">
        <f>+E4/$E$8*D4</f>
        <v>0.47191011235955055</v>
      </c>
      <c r="I4" s="103">
        <f>+C4</f>
        <v>2</v>
      </c>
      <c r="J4" s="103">
        <f>+D4</f>
        <v>2</v>
      </c>
      <c r="K4" s="106">
        <f>+A5-A4+1</f>
        <v>21</v>
      </c>
      <c r="L4" s="105">
        <f>+K4/K20*J4</f>
        <v>0.11506849315068493</v>
      </c>
    </row>
    <row r="5" spans="1:12" ht="12.75">
      <c r="A5" s="99">
        <v>38404</v>
      </c>
      <c r="B5" s="1" t="s">
        <v>139</v>
      </c>
      <c r="C5" s="52">
        <v>18</v>
      </c>
      <c r="D5" s="52">
        <f>+C5+D4</f>
        <v>20</v>
      </c>
      <c r="E5" s="52">
        <f>+A6-A5</f>
        <v>7</v>
      </c>
      <c r="F5" s="52">
        <f>+E5/$E$8*D5</f>
        <v>1.5730337078651684</v>
      </c>
      <c r="I5" s="103">
        <f>+C5</f>
        <v>18</v>
      </c>
      <c r="J5" s="103">
        <f>+I5+J4</f>
        <v>20</v>
      </c>
      <c r="K5" s="106">
        <f>+A6-A5</f>
        <v>7</v>
      </c>
      <c r="L5" s="105">
        <f>+K5/K20*J5</f>
        <v>0.3835616438356165</v>
      </c>
    </row>
    <row r="6" spans="1:12" ht="12.75">
      <c r="A6" s="99">
        <v>38411</v>
      </c>
      <c r="B6" s="1" t="s">
        <v>140</v>
      </c>
      <c r="C6" s="52">
        <v>56035096</v>
      </c>
      <c r="D6" s="52">
        <f>+C6+D5</f>
        <v>56035116</v>
      </c>
      <c r="E6" s="52">
        <f>+A7-A6</f>
        <v>61</v>
      </c>
      <c r="F6" s="52">
        <f>+E6/$E$8*D6</f>
        <v>38406090.741573036</v>
      </c>
      <c r="I6" s="103">
        <f>+C6</f>
        <v>56035096</v>
      </c>
      <c r="J6" s="103">
        <f>+I6+J5</f>
        <v>56035116</v>
      </c>
      <c r="K6" s="106">
        <f>+A10-A6</f>
        <v>144</v>
      </c>
      <c r="L6" s="105">
        <f>+K6/K20*J6</f>
        <v>22107004.66849315</v>
      </c>
    </row>
    <row r="7" spans="1:12" ht="12.75">
      <c r="A7" s="99">
        <v>38472</v>
      </c>
      <c r="B7" s="1" t="s">
        <v>141</v>
      </c>
      <c r="C7" s="52">
        <v>0</v>
      </c>
      <c r="D7" s="52">
        <f>+C7+D6</f>
        <v>56035116</v>
      </c>
      <c r="E7" s="52"/>
      <c r="F7" s="52">
        <f>+E7/$E$8*D7</f>
        <v>0</v>
      </c>
      <c r="I7" s="104"/>
      <c r="J7" s="104"/>
      <c r="K7" s="106"/>
      <c r="L7" s="105"/>
    </row>
    <row r="8" spans="1:12" ht="12.75">
      <c r="A8" s="99"/>
      <c r="B8" s="1"/>
      <c r="C8" s="1"/>
      <c r="D8" s="52"/>
      <c r="E8" s="101">
        <f>SUM(E4:E7)</f>
        <v>89</v>
      </c>
      <c r="F8" s="116">
        <f>SUM(F4:F7)</f>
        <v>38406092.78651685</v>
      </c>
      <c r="G8" s="102" t="s">
        <v>262</v>
      </c>
      <c r="H8" s="102"/>
      <c r="I8" s="104"/>
      <c r="J8" s="104"/>
      <c r="K8" s="106"/>
      <c r="L8" s="105"/>
    </row>
    <row r="9" spans="1:12" ht="12.75">
      <c r="A9" s="99">
        <v>38473</v>
      </c>
      <c r="B9" s="1" t="s">
        <v>112</v>
      </c>
      <c r="C9" s="75">
        <f>+D7</f>
        <v>56035116</v>
      </c>
      <c r="D9" s="52">
        <f>+C9</f>
        <v>56035116</v>
      </c>
      <c r="E9" s="73">
        <f>+A10-A9+1</f>
        <v>83</v>
      </c>
      <c r="F9" s="24">
        <f>+E9/E12*D9</f>
        <v>50553419.86956522</v>
      </c>
      <c r="I9" s="104"/>
      <c r="J9" s="104"/>
      <c r="K9" s="106"/>
      <c r="L9" s="105"/>
    </row>
    <row r="10" spans="1:12" ht="12.75">
      <c r="A10" s="99">
        <v>38555</v>
      </c>
      <c r="B10" t="s">
        <v>136</v>
      </c>
      <c r="C10" s="52">
        <v>53964884</v>
      </c>
      <c r="D10" s="75">
        <f>+C10+D9</f>
        <v>110000000</v>
      </c>
      <c r="E10" s="52">
        <f>+A11-A10</f>
        <v>9</v>
      </c>
      <c r="F10" s="52">
        <f>+E10/E12*D10</f>
        <v>10760869.565217393</v>
      </c>
      <c r="I10" s="103">
        <f>+C10</f>
        <v>53964884</v>
      </c>
      <c r="J10" s="103">
        <f>+I10+J6</f>
        <v>110000000</v>
      </c>
      <c r="K10" s="106">
        <f>+A14-A10</f>
        <v>19</v>
      </c>
      <c r="L10" s="105">
        <f>+K10/K20*J10</f>
        <v>5726027.397260274</v>
      </c>
    </row>
    <row r="11" spans="1:12" ht="12.75">
      <c r="A11" s="99">
        <v>38564</v>
      </c>
      <c r="B11" s="1" t="s">
        <v>141</v>
      </c>
      <c r="C11" s="52">
        <v>0</v>
      </c>
      <c r="D11" s="75">
        <f>+C11+D10</f>
        <v>110000000</v>
      </c>
      <c r="E11" s="52"/>
      <c r="F11" s="75"/>
      <c r="I11" s="104"/>
      <c r="J11" s="104"/>
      <c r="K11" s="106"/>
      <c r="L11" s="105"/>
    </row>
    <row r="12" spans="1:12" ht="12.75">
      <c r="A12" s="99"/>
      <c r="C12" s="1"/>
      <c r="D12" s="1"/>
      <c r="E12" s="101">
        <f>SUM(E9:E11)</f>
        <v>92</v>
      </c>
      <c r="F12" s="117">
        <f>SUM(F9:F11)</f>
        <v>61314289.43478261</v>
      </c>
      <c r="G12" s="102" t="s">
        <v>142</v>
      </c>
      <c r="H12" s="102"/>
      <c r="I12" s="104"/>
      <c r="J12" s="104"/>
      <c r="K12" s="106"/>
      <c r="L12" s="105"/>
    </row>
    <row r="13" spans="1:12" ht="12.75">
      <c r="A13" s="99">
        <v>38565</v>
      </c>
      <c r="B13" s="1" t="s">
        <v>112</v>
      </c>
      <c r="C13" s="52">
        <f>+D11</f>
        <v>110000000</v>
      </c>
      <c r="D13" s="75">
        <f>+C13</f>
        <v>110000000</v>
      </c>
      <c r="E13" s="73">
        <f>+A14-A13+1</f>
        <v>10</v>
      </c>
      <c r="F13" s="24">
        <f>+E13/E17*D13</f>
        <v>11956521.739130434</v>
      </c>
      <c r="I13" s="104"/>
      <c r="J13" s="104"/>
      <c r="K13" s="106"/>
      <c r="L13" s="104"/>
    </row>
    <row r="14" spans="1:12" ht="12.75">
      <c r="A14" s="99">
        <v>38574</v>
      </c>
      <c r="B14" t="s">
        <v>146</v>
      </c>
      <c r="C14" s="52">
        <v>40000000</v>
      </c>
      <c r="D14" s="75">
        <f>+D13+C14</f>
        <v>150000000</v>
      </c>
      <c r="E14" s="52">
        <f>+A15-A14</f>
        <v>0</v>
      </c>
      <c r="F14" s="24">
        <f>+E14/E17*D14</f>
        <v>0</v>
      </c>
      <c r="I14" s="103">
        <f>+C14</f>
        <v>40000000</v>
      </c>
      <c r="J14" s="103">
        <f>+J10+I14</f>
        <v>150000000</v>
      </c>
      <c r="K14" s="106">
        <f>+A14-A15</f>
        <v>0</v>
      </c>
      <c r="L14" s="105">
        <f>+K14/K20*J14</f>
        <v>0</v>
      </c>
    </row>
    <row r="15" spans="1:12" ht="12.75">
      <c r="A15" s="99">
        <v>38574</v>
      </c>
      <c r="B15" t="s">
        <v>147</v>
      </c>
      <c r="C15" s="52">
        <v>75000000</v>
      </c>
      <c r="D15" s="75">
        <f>+D14+C15</f>
        <v>225000000</v>
      </c>
      <c r="E15" s="52">
        <f>+A16-A15</f>
        <v>82</v>
      </c>
      <c r="F15" s="24">
        <f>+E15/E17*D15</f>
        <v>200543478.26086956</v>
      </c>
      <c r="I15" s="103">
        <f>+C15</f>
        <v>75000000</v>
      </c>
      <c r="J15" s="103">
        <f>+J14+I15</f>
        <v>225000000</v>
      </c>
      <c r="K15" s="106">
        <f>+A19-A15</f>
        <v>174</v>
      </c>
      <c r="L15" s="118">
        <f>+K15/K20*J15</f>
        <v>107260273.97260274</v>
      </c>
    </row>
    <row r="16" spans="1:10" ht="12.75">
      <c r="A16" s="100">
        <v>38656</v>
      </c>
      <c r="B16" s="1" t="s">
        <v>141</v>
      </c>
      <c r="C16" s="52">
        <v>0</v>
      </c>
      <c r="D16" s="75">
        <f>+C16+D15</f>
        <v>225000000</v>
      </c>
      <c r="E16" s="52"/>
      <c r="F16" s="75"/>
      <c r="I16" s="104"/>
      <c r="J16" s="104"/>
    </row>
    <row r="17" spans="1:10" ht="12.75">
      <c r="A17" s="100"/>
      <c r="C17" s="1"/>
      <c r="D17" s="1"/>
      <c r="E17" s="101">
        <f>SUM(E13:E16)</f>
        <v>92</v>
      </c>
      <c r="F17" s="117">
        <f>SUM(F13:F16)</f>
        <v>212500000</v>
      </c>
      <c r="G17" s="102" t="s">
        <v>148</v>
      </c>
      <c r="H17" s="102"/>
      <c r="I17" s="104"/>
      <c r="J17" s="104"/>
    </row>
    <row r="18" spans="1:12" ht="12.75">
      <c r="A18" s="100">
        <v>38657</v>
      </c>
      <c r="B18" s="1" t="s">
        <v>112</v>
      </c>
      <c r="C18" s="75">
        <f>+D16</f>
        <v>225000000</v>
      </c>
      <c r="D18" s="75">
        <f>+C18</f>
        <v>225000000</v>
      </c>
      <c r="E18" s="73">
        <f>+A19-A18+1</f>
        <v>92</v>
      </c>
      <c r="F18" s="24">
        <f>+E18/E20*D18</f>
        <v>225000000</v>
      </c>
      <c r="I18" s="104"/>
      <c r="J18" s="104"/>
      <c r="K18" s="106"/>
      <c r="L18" s="104"/>
    </row>
    <row r="19" spans="1:12" ht="12.75">
      <c r="A19" s="98">
        <v>38748</v>
      </c>
      <c r="B19" s="1" t="s">
        <v>141</v>
      </c>
      <c r="C19" s="52">
        <v>0</v>
      </c>
      <c r="D19" s="75">
        <f>+C19+D18</f>
        <v>225000000</v>
      </c>
      <c r="E19" s="52"/>
      <c r="F19" s="1"/>
      <c r="I19" s="106"/>
      <c r="J19" s="106"/>
      <c r="K19" s="104"/>
      <c r="L19" s="104"/>
    </row>
    <row r="20" spans="1:14" ht="12.75">
      <c r="A20" s="98"/>
      <c r="C20" s="1"/>
      <c r="D20" s="1"/>
      <c r="E20" s="101">
        <f>SUM(E18:E19)</f>
        <v>92</v>
      </c>
      <c r="F20" s="117">
        <f>SUM(F18:F19)</f>
        <v>225000000</v>
      </c>
      <c r="G20" s="102" t="s">
        <v>263</v>
      </c>
      <c r="H20" s="102"/>
      <c r="K20" s="107">
        <f>SUM(K4:K16)</f>
        <v>365</v>
      </c>
      <c r="L20" s="108">
        <f>SUM(L4:L15)</f>
        <v>135093306.5369863</v>
      </c>
      <c r="M20" t="s">
        <v>225</v>
      </c>
      <c r="N20" s="120">
        <f>+E8+E12+E17+E20</f>
        <v>365</v>
      </c>
    </row>
    <row r="21" spans="1:6" ht="12.75">
      <c r="A21" s="98">
        <v>38749</v>
      </c>
      <c r="B21" s="1" t="s">
        <v>112</v>
      </c>
      <c r="C21" s="75">
        <f>+D19</f>
        <v>225000000</v>
      </c>
      <c r="D21" s="75">
        <f>+C21</f>
        <v>225000000</v>
      </c>
      <c r="E21" s="73">
        <f>+A22-A21+1</f>
        <v>89</v>
      </c>
      <c r="F21" s="24">
        <f>+E21/E23*D21</f>
        <v>225000000</v>
      </c>
    </row>
    <row r="22" spans="1:12" ht="12.75">
      <c r="A22" s="98">
        <v>38837</v>
      </c>
      <c r="B22" s="1" t="s">
        <v>141</v>
      </c>
      <c r="C22" s="63">
        <v>0</v>
      </c>
      <c r="D22" s="75">
        <f>+C22+D21</f>
        <v>225000000</v>
      </c>
      <c r="E22" s="52"/>
      <c r="F22" s="1"/>
      <c r="I22" s="106"/>
      <c r="J22" s="106"/>
      <c r="K22" s="104"/>
      <c r="L22" s="106"/>
    </row>
    <row r="23" spans="1:12" ht="12.75">
      <c r="A23" s="98"/>
      <c r="C23" s="1"/>
      <c r="D23" s="1"/>
      <c r="E23" s="101">
        <f>SUM(E21:E22)</f>
        <v>89</v>
      </c>
      <c r="F23" s="117">
        <f>SUM(F21:F22)</f>
        <v>225000000</v>
      </c>
      <c r="G23" s="102" t="s">
        <v>224</v>
      </c>
      <c r="H23" s="102"/>
      <c r="I23" s="106">
        <v>225000000</v>
      </c>
      <c r="J23" s="106">
        <f>+I23</f>
        <v>225000000</v>
      </c>
      <c r="K23" s="106">
        <f>+A31-A21+1</f>
        <v>365</v>
      </c>
      <c r="L23" s="106">
        <f>+J23/K32*K23</f>
        <v>225000000</v>
      </c>
    </row>
    <row r="24" spans="1:12" ht="12.75">
      <c r="A24" s="98">
        <v>38838</v>
      </c>
      <c r="B24" s="1" t="s">
        <v>112</v>
      </c>
      <c r="C24" s="75">
        <f>+D22</f>
        <v>225000000</v>
      </c>
      <c r="D24" s="75">
        <f>+C24</f>
        <v>225000000</v>
      </c>
      <c r="E24" s="73">
        <f>+A25-A24+1</f>
        <v>92</v>
      </c>
      <c r="F24" s="24">
        <f>+E24/E26*D24</f>
        <v>225000000</v>
      </c>
      <c r="I24" s="106"/>
      <c r="J24" s="106"/>
      <c r="K24" s="104"/>
      <c r="L24" s="106"/>
    </row>
    <row r="25" spans="1:12" ht="12.75">
      <c r="A25" s="98">
        <v>38929</v>
      </c>
      <c r="B25" s="1" t="s">
        <v>141</v>
      </c>
      <c r="C25" s="63">
        <v>0</v>
      </c>
      <c r="D25" s="75">
        <f>+C25+D24</f>
        <v>225000000</v>
      </c>
      <c r="E25" s="52"/>
      <c r="F25" s="1"/>
      <c r="I25" s="106"/>
      <c r="J25" s="106"/>
      <c r="K25" s="104"/>
      <c r="L25" s="106"/>
    </row>
    <row r="26" spans="1:10" ht="12.75">
      <c r="A26" s="98"/>
      <c r="C26" s="1"/>
      <c r="D26" s="1"/>
      <c r="E26" s="101">
        <f>SUM(E24:E25)</f>
        <v>92</v>
      </c>
      <c r="F26" s="117">
        <f>SUM(F24:F25)</f>
        <v>225000000</v>
      </c>
      <c r="G26" s="102" t="s">
        <v>3</v>
      </c>
      <c r="I26" s="106"/>
      <c r="J26" s="106"/>
    </row>
    <row r="27" spans="1:12" ht="12.75">
      <c r="A27" s="98">
        <v>38930</v>
      </c>
      <c r="B27" s="1" t="s">
        <v>112</v>
      </c>
      <c r="C27" s="75">
        <f>+D25</f>
        <v>225000000</v>
      </c>
      <c r="D27" s="75">
        <f>+C27</f>
        <v>225000000</v>
      </c>
      <c r="E27" s="73">
        <f>+A28-A27+1</f>
        <v>92</v>
      </c>
      <c r="F27" s="24">
        <f>+E27/E29*D27</f>
        <v>225000000</v>
      </c>
      <c r="I27" s="106"/>
      <c r="J27" s="106"/>
      <c r="K27" s="104"/>
      <c r="L27" s="104"/>
    </row>
    <row r="28" spans="1:12" ht="12.75">
      <c r="A28" s="98">
        <v>39021</v>
      </c>
      <c r="B28" s="1" t="s">
        <v>141</v>
      </c>
      <c r="C28" s="63">
        <v>0</v>
      </c>
      <c r="D28" s="75">
        <f>+C28+D27</f>
        <v>225000000</v>
      </c>
      <c r="E28" s="1"/>
      <c r="F28" s="1"/>
      <c r="I28" s="106"/>
      <c r="J28" s="106"/>
      <c r="K28" s="104"/>
      <c r="L28" s="104"/>
    </row>
    <row r="29" spans="1:12" ht="12.75">
      <c r="A29" s="98"/>
      <c r="C29" s="1"/>
      <c r="D29" s="1"/>
      <c r="E29" s="101">
        <f>SUM(E27:E28)</f>
        <v>92</v>
      </c>
      <c r="F29" s="117">
        <f>SUM(F27:F28)</f>
        <v>225000000</v>
      </c>
      <c r="G29" s="102" t="s">
        <v>184</v>
      </c>
      <c r="I29" s="106"/>
      <c r="J29" s="106"/>
      <c r="K29" s="104"/>
      <c r="L29" s="104"/>
    </row>
    <row r="30" spans="1:12" ht="12.75">
      <c r="A30" s="98">
        <v>39022</v>
      </c>
      <c r="B30" s="1" t="s">
        <v>112</v>
      </c>
      <c r="C30" s="75">
        <f>+D28</f>
        <v>225000000</v>
      </c>
      <c r="D30" s="75">
        <f>+C30</f>
        <v>225000000</v>
      </c>
      <c r="E30" s="73">
        <f>+A31-A30+1</f>
        <v>92</v>
      </c>
      <c r="F30" s="24">
        <f>+E30/E32*D30</f>
        <v>225000000</v>
      </c>
      <c r="I30" s="106"/>
      <c r="J30" s="106"/>
      <c r="K30" s="104"/>
      <c r="L30" s="104"/>
    </row>
    <row r="31" spans="1:10" ht="12.75">
      <c r="A31" s="98">
        <v>39113</v>
      </c>
      <c r="B31" s="1" t="s">
        <v>141</v>
      </c>
      <c r="C31" s="63">
        <v>0</v>
      </c>
      <c r="D31" s="75">
        <f>+C31+D30</f>
        <v>225000000</v>
      </c>
      <c r="E31" s="1"/>
      <c r="F31" s="1"/>
      <c r="I31" s="125"/>
      <c r="J31" s="125"/>
    </row>
    <row r="32" spans="1:14" ht="12.75">
      <c r="A32" s="202"/>
      <c r="C32" s="1"/>
      <c r="D32" s="1"/>
      <c r="E32" s="101">
        <f>SUM(E30:E31)</f>
        <v>92</v>
      </c>
      <c r="F32" s="117">
        <f>SUM(F30:F31)</f>
        <v>225000000</v>
      </c>
      <c r="G32" s="102" t="s">
        <v>336</v>
      </c>
      <c r="I32" s="125"/>
      <c r="J32" s="125"/>
      <c r="K32" s="107">
        <f>SUM(K22:K24)</f>
        <v>365</v>
      </c>
      <c r="L32" s="126">
        <f>SUM(L22:L24)</f>
        <v>225000000</v>
      </c>
      <c r="M32" t="s">
        <v>226</v>
      </c>
      <c r="N32" s="136">
        <f>+E23+E26+E29+E32</f>
        <v>365</v>
      </c>
    </row>
    <row r="33" spans="1:10" ht="12.75">
      <c r="A33" s="202">
        <v>39114</v>
      </c>
      <c r="B33" s="1" t="s">
        <v>112</v>
      </c>
      <c r="C33" s="75">
        <f>+D31</f>
        <v>225000000</v>
      </c>
      <c r="D33" s="75">
        <f>+C33</f>
        <v>225000000</v>
      </c>
      <c r="E33" s="73">
        <f>+A34-A33+1</f>
        <v>89</v>
      </c>
      <c r="F33" s="24">
        <f>+E33/E35*D33</f>
        <v>225000000</v>
      </c>
      <c r="I33" s="125"/>
      <c r="J33" s="125"/>
    </row>
    <row r="34" spans="1:10" ht="12.75">
      <c r="A34" s="202">
        <v>39202</v>
      </c>
      <c r="B34" s="1" t="s">
        <v>141</v>
      </c>
      <c r="C34" s="63">
        <v>0</v>
      </c>
      <c r="D34" s="75">
        <f>+C34+D33</f>
        <v>225000000</v>
      </c>
      <c r="E34" s="1"/>
      <c r="F34" s="1"/>
      <c r="I34" s="125"/>
      <c r="J34" s="125"/>
    </row>
    <row r="35" spans="1:12" ht="12.75">
      <c r="A35" s="202"/>
      <c r="C35" s="1"/>
      <c r="D35" s="1"/>
      <c r="E35" s="101">
        <f>SUM(E33:E34)</f>
        <v>89</v>
      </c>
      <c r="F35" s="117">
        <f>SUM(F33:F34)</f>
        <v>225000000</v>
      </c>
      <c r="G35" s="102" t="s">
        <v>81</v>
      </c>
      <c r="I35" s="106">
        <v>225000000</v>
      </c>
      <c r="J35" s="106">
        <f>+I35</f>
        <v>225000000</v>
      </c>
      <c r="K35" s="106">
        <f>+A37-A33+1</f>
        <v>181</v>
      </c>
      <c r="L35" s="106">
        <f>+J35/K39*K35</f>
        <v>225000000</v>
      </c>
    </row>
    <row r="36" spans="1:10" ht="12.75">
      <c r="A36" s="202">
        <v>39203</v>
      </c>
      <c r="B36" s="1" t="s">
        <v>112</v>
      </c>
      <c r="C36" s="75">
        <f>+D34</f>
        <v>225000000</v>
      </c>
      <c r="D36" s="75">
        <f>+C36</f>
        <v>225000000</v>
      </c>
      <c r="E36" s="73">
        <f>+A37-A36+1</f>
        <v>92</v>
      </c>
      <c r="F36" s="24">
        <f>+E36/E38*D36</f>
        <v>225000000</v>
      </c>
      <c r="I36" s="125"/>
      <c r="J36" s="125"/>
    </row>
    <row r="37" spans="1:10" ht="12.75">
      <c r="A37" s="202">
        <v>39294</v>
      </c>
      <c r="B37" s="1" t="s">
        <v>141</v>
      </c>
      <c r="C37" s="63">
        <v>0</v>
      </c>
      <c r="D37" s="75">
        <f>+C37+D36</f>
        <v>225000000</v>
      </c>
      <c r="E37" s="1"/>
      <c r="F37" s="1"/>
      <c r="I37" s="125"/>
      <c r="J37" s="125"/>
    </row>
    <row r="38" spans="1:10" ht="12.75">
      <c r="A38" s="202"/>
      <c r="C38" s="1"/>
      <c r="D38" s="1"/>
      <c r="E38" s="101">
        <f>SUM(E36:E37)</f>
        <v>92</v>
      </c>
      <c r="F38" s="117">
        <f>SUM(F36:F37)</f>
        <v>225000000</v>
      </c>
      <c r="G38" s="102" t="s">
        <v>97</v>
      </c>
      <c r="I38" s="125"/>
      <c r="J38" s="125"/>
    </row>
    <row r="39" spans="1:14" ht="12.75">
      <c r="A39" s="202"/>
      <c r="C39" s="1"/>
      <c r="D39" s="1"/>
      <c r="E39" s="1"/>
      <c r="F39" s="1"/>
      <c r="I39" s="125"/>
      <c r="J39" s="125"/>
      <c r="K39" s="107">
        <f>SUM(K35:K38)</f>
        <v>181</v>
      </c>
      <c r="L39" s="126">
        <f>SUM(L35:L38)</f>
        <v>225000000</v>
      </c>
      <c r="M39" t="s">
        <v>82</v>
      </c>
      <c r="N39" s="136">
        <f>+E35+E38</f>
        <v>181</v>
      </c>
    </row>
    <row r="40" spans="1:10" ht="12.75">
      <c r="A40" s="202"/>
      <c r="C40" s="1"/>
      <c r="D40" s="1"/>
      <c r="E40" s="1"/>
      <c r="F40" s="1"/>
      <c r="I40" s="125"/>
      <c r="J40" s="125"/>
    </row>
    <row r="41" spans="1:10" ht="12.75">
      <c r="A41" s="202"/>
      <c r="C41" s="1"/>
      <c r="D41" s="1"/>
      <c r="E41" s="1"/>
      <c r="F41" s="1"/>
      <c r="I41" s="125"/>
      <c r="J41" s="125"/>
    </row>
    <row r="42" spans="1:10" ht="12.75">
      <c r="A42" s="202"/>
      <c r="C42" s="1"/>
      <c r="D42" s="1"/>
      <c r="E42" s="1"/>
      <c r="F42" s="1"/>
      <c r="I42" s="125"/>
      <c r="J42" s="125"/>
    </row>
    <row r="43" spans="1:10" ht="12.75">
      <c r="A43" s="202"/>
      <c r="C43" s="1"/>
      <c r="D43" s="1"/>
      <c r="E43" s="1"/>
      <c r="F43" s="1"/>
      <c r="I43" s="125"/>
      <c r="J43" s="125"/>
    </row>
    <row r="44" spans="1:10" ht="12.75">
      <c r="A44" s="202"/>
      <c r="C44" s="1"/>
      <c r="D44" s="1"/>
      <c r="E44" s="1"/>
      <c r="F44" s="1"/>
      <c r="I44" s="125"/>
      <c r="J44" s="125"/>
    </row>
    <row r="45" spans="1:10" ht="12.75">
      <c r="A45" s="202"/>
      <c r="C45" s="1"/>
      <c r="D45" s="1"/>
      <c r="E45" s="1"/>
      <c r="F45" s="1"/>
      <c r="I45" s="125"/>
      <c r="J45" s="125"/>
    </row>
    <row r="46" spans="1:10" ht="12.75">
      <c r="A46" s="202"/>
      <c r="C46" s="1"/>
      <c r="D46" s="1"/>
      <c r="E46" s="1"/>
      <c r="F46" s="1"/>
      <c r="I46" s="125"/>
      <c r="J46" s="125"/>
    </row>
    <row r="47" spans="1:10" ht="12.75">
      <c r="A47" s="202"/>
      <c r="C47" s="1"/>
      <c r="D47" s="1"/>
      <c r="E47" s="1"/>
      <c r="F47" s="1"/>
      <c r="I47" s="125"/>
      <c r="J47" s="125"/>
    </row>
    <row r="48" spans="3:10" ht="12.75">
      <c r="C48" s="1"/>
      <c r="D48" s="1"/>
      <c r="E48" s="1"/>
      <c r="F48" s="1"/>
      <c r="I48" s="125"/>
      <c r="J48" s="125"/>
    </row>
    <row r="49" spans="3:10" ht="12.75">
      <c r="C49" s="1"/>
      <c r="D49" s="1"/>
      <c r="E49" s="1"/>
      <c r="F49" s="1"/>
      <c r="I49" s="125"/>
      <c r="J49" s="125"/>
    </row>
    <row r="50" spans="3:10" ht="12.75">
      <c r="C50" s="1"/>
      <c r="D50" s="1"/>
      <c r="E50" s="1"/>
      <c r="F50" s="1"/>
      <c r="I50" s="125"/>
      <c r="J50" s="125"/>
    </row>
    <row r="51" spans="3:10" ht="12.75">
      <c r="C51" s="1"/>
      <c r="D51" s="1"/>
      <c r="E51" s="1"/>
      <c r="F51" s="1"/>
      <c r="I51" s="125"/>
      <c r="J51" s="125"/>
    </row>
    <row r="52" spans="3:10" ht="12.75">
      <c r="C52" s="1"/>
      <c r="D52" s="1"/>
      <c r="E52" s="1"/>
      <c r="F52" s="1"/>
      <c r="I52" s="125"/>
      <c r="J52" s="125"/>
    </row>
    <row r="53" spans="3:10" ht="12.75">
      <c r="C53" s="1"/>
      <c r="D53" s="1"/>
      <c r="E53" s="1"/>
      <c r="F53" s="1"/>
      <c r="I53" s="125"/>
      <c r="J53" s="125"/>
    </row>
    <row r="54" spans="9:10" ht="12.75">
      <c r="I54" s="125"/>
      <c r="J54" s="125"/>
    </row>
    <row r="55" spans="9:10" ht="12.75">
      <c r="I55" s="125"/>
      <c r="J55" s="125"/>
    </row>
    <row r="56" spans="9:10" ht="12.75">
      <c r="I56" s="125"/>
      <c r="J56" s="125"/>
    </row>
    <row r="57" spans="9:10" ht="12.75">
      <c r="I57" s="125"/>
      <c r="J57" s="125"/>
    </row>
    <row r="58" spans="9:10" ht="12.75">
      <c r="I58" s="125"/>
      <c r="J58" s="125"/>
    </row>
    <row r="59" spans="9:10" ht="12.75">
      <c r="I59" s="125"/>
      <c r="J59" s="125"/>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95"/>
  <sheetViews>
    <sheetView zoomScalePageLayoutView="0" workbookViewId="0" topLeftCell="A14">
      <selection activeCell="C39" sqref="C39"/>
    </sheetView>
  </sheetViews>
  <sheetFormatPr defaultColWidth="9.140625" defaultRowHeight="12.75"/>
  <cols>
    <col min="1" max="1" width="4.421875" style="3" customWidth="1"/>
    <col min="2" max="2" width="45.57421875" style="3" customWidth="1"/>
    <col min="3" max="3" width="18.7109375" style="3" customWidth="1"/>
    <col min="4" max="4" width="16.421875" style="3" bestFit="1" customWidth="1"/>
    <col min="5" max="5" width="11.00390625" style="3" bestFit="1" customWidth="1"/>
    <col min="6" max="6" width="13.8515625" style="3"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5" s="9" customFormat="1" ht="12.75" customHeight="1">
      <c r="A1" s="273" t="s">
        <v>62</v>
      </c>
      <c r="B1" s="273"/>
      <c r="C1" s="273"/>
      <c r="D1" s="273"/>
      <c r="E1" s="1"/>
    </row>
    <row r="2" spans="1:5" s="9" customFormat="1" ht="12">
      <c r="A2" s="275" t="s">
        <v>403</v>
      </c>
      <c r="B2" s="275"/>
      <c r="C2" s="275"/>
      <c r="D2" s="275"/>
      <c r="E2" s="1"/>
    </row>
    <row r="3" spans="1:5" s="9" customFormat="1" ht="12">
      <c r="A3" s="273"/>
      <c r="B3" s="273"/>
      <c r="C3" s="273"/>
      <c r="D3" s="273"/>
      <c r="E3" s="1"/>
    </row>
    <row r="4" spans="1:5" s="9" customFormat="1" ht="12">
      <c r="A4" s="273" t="str">
        <f>+'CF'!A4</f>
        <v>Quarterly report on consolidated results for the second quarter ended 31 July 2007</v>
      </c>
      <c r="B4" s="273"/>
      <c r="C4" s="273"/>
      <c r="D4" s="273"/>
      <c r="E4" s="1"/>
    </row>
    <row r="5" spans="1:5" s="9" customFormat="1" ht="12">
      <c r="A5" s="273" t="s">
        <v>67</v>
      </c>
      <c r="B5" s="273"/>
      <c r="C5" s="273"/>
      <c r="D5" s="273"/>
      <c r="E5" s="1"/>
    </row>
    <row r="6" spans="1:4" s="1" customFormat="1" ht="12">
      <c r="A6" s="289"/>
      <c r="B6" s="289"/>
      <c r="C6" s="289"/>
      <c r="D6" s="289"/>
    </row>
    <row r="7" spans="1:4" s="1" customFormat="1" ht="12">
      <c r="A7" s="4"/>
      <c r="B7" s="4"/>
      <c r="C7" s="4"/>
      <c r="D7" s="4"/>
    </row>
    <row r="8" spans="3:11" ht="12">
      <c r="C8" s="41"/>
      <c r="D8" s="41"/>
      <c r="E8" s="20"/>
      <c r="F8" s="20"/>
      <c r="G8" s="20"/>
      <c r="H8" s="20"/>
      <c r="I8" s="20"/>
      <c r="J8" s="20"/>
      <c r="K8" s="20"/>
    </row>
    <row r="9" spans="3:11" ht="12">
      <c r="C9" s="42" t="str">
        <f>+'CF'!D9</f>
        <v>3 months ended</v>
      </c>
      <c r="D9" s="42"/>
      <c r="E9" s="20"/>
      <c r="F9" s="20"/>
      <c r="G9" s="20"/>
      <c r="H9" s="20"/>
      <c r="I9" s="20"/>
      <c r="J9" s="20">
        <v>1691</v>
      </c>
      <c r="K9" s="20"/>
    </row>
    <row r="10" spans="3:11" ht="12">
      <c r="C10" s="43">
        <f>+'CF'!D10</f>
        <v>39294</v>
      </c>
      <c r="D10" s="48"/>
      <c r="E10" s="20"/>
      <c r="F10" s="20"/>
      <c r="G10" s="20"/>
      <c r="H10" s="20"/>
      <c r="I10" s="20"/>
      <c r="J10" s="20">
        <v>-735</v>
      </c>
      <c r="K10" s="20"/>
    </row>
    <row r="11" spans="3:11" ht="12">
      <c r="C11" s="35" t="s">
        <v>68</v>
      </c>
      <c r="D11" s="35"/>
      <c r="E11" s="20"/>
      <c r="F11" s="20"/>
      <c r="G11" s="20"/>
      <c r="H11" s="20"/>
      <c r="I11" s="20"/>
      <c r="J11" s="20">
        <f>SUM(J9:J10)</f>
        <v>956</v>
      </c>
      <c r="K11" s="20"/>
    </row>
    <row r="12" spans="3:11" ht="12">
      <c r="C12" s="21"/>
      <c r="D12" s="22"/>
      <c r="E12" s="20"/>
      <c r="F12" s="57" t="s">
        <v>119</v>
      </c>
      <c r="G12" s="20"/>
      <c r="H12" s="20"/>
      <c r="I12" s="20"/>
      <c r="J12" s="20"/>
      <c r="K12" s="20"/>
    </row>
    <row r="13" spans="1:11" ht="12">
      <c r="A13" s="23" t="s">
        <v>429</v>
      </c>
      <c r="B13" s="23"/>
      <c r="C13" s="24"/>
      <c r="D13" s="24"/>
      <c r="E13" s="59" t="s">
        <v>116</v>
      </c>
      <c r="F13" s="57" t="s">
        <v>116</v>
      </c>
      <c r="G13" s="59" t="s">
        <v>120</v>
      </c>
      <c r="H13" s="57" t="s">
        <v>123</v>
      </c>
      <c r="I13" s="24"/>
      <c r="J13" s="24"/>
      <c r="K13" s="24"/>
    </row>
    <row r="14" spans="2:11" ht="13.5" customHeight="1">
      <c r="B14" s="3" t="s">
        <v>422</v>
      </c>
      <c r="C14" s="24">
        <f>+'Income St'!F33</f>
        <v>1723</v>
      </c>
      <c r="D14" s="20" t="s">
        <v>69</v>
      </c>
      <c r="F14" s="24">
        <f>+C14+E14</f>
        <v>1723</v>
      </c>
      <c r="G14" s="24"/>
      <c r="H14" s="77">
        <f>+F14+G14</f>
        <v>1723</v>
      </c>
      <c r="I14" s="24"/>
      <c r="J14" s="24">
        <v>478</v>
      </c>
      <c r="K14" s="24"/>
    </row>
    <row r="15" spans="3:11" ht="12">
      <c r="C15" s="24"/>
      <c r="D15" s="24"/>
      <c r="E15" s="24"/>
      <c r="F15" s="24"/>
      <c r="G15" s="24"/>
      <c r="H15" s="77"/>
      <c r="I15" s="24"/>
      <c r="J15" s="24">
        <v>-1213</v>
      </c>
      <c r="K15" s="24"/>
    </row>
    <row r="16" spans="2:11" ht="12">
      <c r="B16" s="3" t="s">
        <v>430</v>
      </c>
      <c r="C16" s="24"/>
      <c r="D16" s="24">
        <v>0</v>
      </c>
      <c r="E16" s="24"/>
      <c r="F16" s="24"/>
      <c r="G16" s="24"/>
      <c r="H16" s="77"/>
      <c r="I16" s="24"/>
      <c r="J16" s="24">
        <f>SUM(J14:J15)</f>
        <v>-735</v>
      </c>
      <c r="K16" s="24"/>
    </row>
    <row r="17" spans="2:11" ht="12">
      <c r="B17" s="3" t="s">
        <v>126</v>
      </c>
      <c r="C17" s="242">
        <f>51.5*3.004+8.43*3.4764+0.45*0.9273*3.004+50.85*3.1019+26.725*3.454</f>
        <v>435.30534114</v>
      </c>
      <c r="D17" s="24">
        <v>0</v>
      </c>
      <c r="E17" s="24"/>
      <c r="F17" s="24">
        <f aca="true" t="shared" si="0" ref="F17:F22">+C17+E17</f>
        <v>435.30534114</v>
      </c>
      <c r="G17" s="24"/>
      <c r="H17" s="77">
        <f aca="true" t="shared" si="1" ref="H17:H22">+F17+G17</f>
        <v>435.30534114</v>
      </c>
      <c r="I17" s="24"/>
      <c r="J17" s="24"/>
      <c r="K17" s="24"/>
    </row>
    <row r="18" spans="2:11" ht="12">
      <c r="B18" s="3" t="s">
        <v>418</v>
      </c>
      <c r="C18" s="242">
        <v>1076</v>
      </c>
      <c r="D18" s="24">
        <v>0</v>
      </c>
      <c r="E18" s="24"/>
      <c r="F18" s="24">
        <f t="shared" si="0"/>
        <v>1076</v>
      </c>
      <c r="G18" s="24"/>
      <c r="H18" s="77">
        <f t="shared" si="1"/>
        <v>1076</v>
      </c>
      <c r="I18" s="24"/>
      <c r="J18" s="24"/>
      <c r="K18" s="24"/>
    </row>
    <row r="19" spans="2:11" ht="12">
      <c r="B19" s="3" t="s">
        <v>282</v>
      </c>
      <c r="C19" s="242">
        <v>289</v>
      </c>
      <c r="D19" s="24">
        <v>0</v>
      </c>
      <c r="E19" s="24"/>
      <c r="F19" s="24">
        <f t="shared" si="0"/>
        <v>289</v>
      </c>
      <c r="G19" s="24"/>
      <c r="H19" s="77">
        <f t="shared" si="1"/>
        <v>289</v>
      </c>
      <c r="I19" s="24"/>
      <c r="J19" s="24"/>
      <c r="K19" s="24"/>
    </row>
    <row r="20" spans="2:11" ht="12">
      <c r="B20" s="216" t="s">
        <v>176</v>
      </c>
      <c r="C20" s="242">
        <v>5</v>
      </c>
      <c r="D20" s="24"/>
      <c r="E20" s="24"/>
      <c r="F20" s="24">
        <f t="shared" si="0"/>
        <v>5</v>
      </c>
      <c r="G20" s="24"/>
      <c r="H20" s="77">
        <f t="shared" si="1"/>
        <v>5</v>
      </c>
      <c r="I20" s="24"/>
      <c r="J20" s="24"/>
      <c r="K20" s="24"/>
    </row>
    <row r="21" spans="2:11" ht="12">
      <c r="B21" s="3" t="s">
        <v>286</v>
      </c>
      <c r="C21" s="184">
        <v>0</v>
      </c>
      <c r="D21" s="24">
        <v>0</v>
      </c>
      <c r="E21" s="24"/>
      <c r="F21" s="24">
        <f t="shared" si="0"/>
        <v>0</v>
      </c>
      <c r="G21" s="24"/>
      <c r="H21" s="77">
        <f t="shared" si="1"/>
        <v>0</v>
      </c>
      <c r="I21" s="24"/>
      <c r="J21" s="24"/>
      <c r="K21" s="24"/>
    </row>
    <row r="22" spans="2:11" ht="12">
      <c r="B22" s="3" t="s">
        <v>138</v>
      </c>
      <c r="C22" s="24"/>
      <c r="D22" s="24">
        <v>0</v>
      </c>
      <c r="E22" s="24"/>
      <c r="F22" s="24">
        <f t="shared" si="0"/>
        <v>0</v>
      </c>
      <c r="G22" s="59">
        <v>-289</v>
      </c>
      <c r="H22" s="77">
        <f t="shared" si="1"/>
        <v>-289</v>
      </c>
      <c r="I22" s="24"/>
      <c r="J22" s="24"/>
      <c r="K22" s="24"/>
    </row>
    <row r="23" spans="1:11" ht="12">
      <c r="A23" s="3" t="s">
        <v>431</v>
      </c>
      <c r="C23" s="25">
        <f>SUM(C14:C22)</f>
        <v>3528.30534114</v>
      </c>
      <c r="D23" s="24">
        <v>0</v>
      </c>
      <c r="E23" s="24"/>
      <c r="F23" s="25">
        <f>SUM(F14:F22)</f>
        <v>3528.30534114</v>
      </c>
      <c r="G23" s="25"/>
      <c r="H23" s="78">
        <f>SUM(H14:H22)</f>
        <v>3239.30534114</v>
      </c>
      <c r="I23" s="25"/>
      <c r="J23" s="25"/>
      <c r="K23" s="25"/>
    </row>
    <row r="24" spans="3:11" ht="12">
      <c r="C24" s="24"/>
      <c r="D24" s="24"/>
      <c r="E24" s="24"/>
      <c r="F24" s="24"/>
      <c r="G24" s="24"/>
      <c r="H24" s="77"/>
      <c r="I24" s="24"/>
      <c r="J24" s="24"/>
      <c r="K24" s="24"/>
    </row>
    <row r="25" spans="1:11" ht="12">
      <c r="A25" s="3" t="s">
        <v>432</v>
      </c>
      <c r="C25" s="24"/>
      <c r="D25" s="24"/>
      <c r="E25" s="24"/>
      <c r="F25" s="24"/>
      <c r="G25" s="24"/>
      <c r="H25" s="77"/>
      <c r="I25" s="24"/>
      <c r="J25" s="24"/>
      <c r="K25" s="24"/>
    </row>
    <row r="26" spans="2:11" ht="12">
      <c r="B26" s="3" t="s">
        <v>101</v>
      </c>
      <c r="C26" s="24">
        <v>0</v>
      </c>
      <c r="D26" s="24"/>
      <c r="E26" s="24"/>
      <c r="F26" s="24">
        <f aca="true" t="shared" si="2" ref="F26:F36">+C26+E26</f>
        <v>0</v>
      </c>
      <c r="G26" s="24"/>
      <c r="H26" s="77">
        <f aca="true" t="shared" si="3" ref="H26:H36">+F26+G26</f>
        <v>0</v>
      </c>
      <c r="I26" s="24"/>
      <c r="J26" s="24"/>
      <c r="K26" s="24"/>
    </row>
    <row r="27" spans="2:11" ht="12">
      <c r="B27" s="3" t="s">
        <v>102</v>
      </c>
      <c r="C27" s="24">
        <f>-'Balance Sheet'!C24+'Balance Sheet'!E24-C17</f>
        <v>1210.69465886</v>
      </c>
      <c r="D27" s="24">
        <v>0</v>
      </c>
      <c r="E27" s="24"/>
      <c r="F27" s="24">
        <f t="shared" si="2"/>
        <v>1210.69465886</v>
      </c>
      <c r="G27" s="24"/>
      <c r="H27" s="77">
        <f t="shared" si="3"/>
        <v>1210.69465886</v>
      </c>
      <c r="I27" s="24"/>
      <c r="J27" s="24"/>
      <c r="K27" s="24"/>
    </row>
    <row r="28" spans="2:11" ht="12">
      <c r="B28" s="3" t="s">
        <v>70</v>
      </c>
      <c r="C28" s="24">
        <f>-'Balance Sheet'!C25+'Balance Sheet'!E25-'Balance Sheet'!C18+'Balance Sheet'!E18</f>
        <v>507</v>
      </c>
      <c r="D28" s="24"/>
      <c r="E28" s="24"/>
      <c r="F28" s="24">
        <f t="shared" si="2"/>
        <v>507</v>
      </c>
      <c r="G28" s="24"/>
      <c r="H28" s="77">
        <f t="shared" si="3"/>
        <v>507</v>
      </c>
      <c r="I28" s="24"/>
      <c r="J28" s="24"/>
      <c r="K28" s="24"/>
    </row>
    <row r="29" spans="2:11" ht="12">
      <c r="B29" s="3" t="s">
        <v>182</v>
      </c>
      <c r="C29" s="169">
        <f>'Balance Sheet'!E23-'Balance Sheet'!C23</f>
        <v>-9</v>
      </c>
      <c r="D29" s="24"/>
      <c r="E29" s="24"/>
      <c r="F29" s="24">
        <f t="shared" si="2"/>
        <v>-9</v>
      </c>
      <c r="G29" s="24"/>
      <c r="H29" s="77">
        <f t="shared" si="3"/>
        <v>-9</v>
      </c>
      <c r="I29" s="24"/>
      <c r="J29" s="24"/>
      <c r="K29" s="24"/>
    </row>
    <row r="30" spans="2:11" ht="12">
      <c r="B30" s="3" t="s">
        <v>103</v>
      </c>
      <c r="C30" s="24">
        <f>+'Balance Sheet'!C52-'Balance Sheet'!E52</f>
        <v>38</v>
      </c>
      <c r="D30" s="24"/>
      <c r="E30" s="24"/>
      <c r="F30" s="24">
        <f t="shared" si="2"/>
        <v>38</v>
      </c>
      <c r="G30" s="24"/>
      <c r="H30" s="77">
        <f t="shared" si="3"/>
        <v>38</v>
      </c>
      <c r="I30" s="24"/>
      <c r="J30" s="24"/>
      <c r="K30" s="24"/>
    </row>
    <row r="31" spans="2:11" ht="12">
      <c r="B31" s="3" t="s">
        <v>105</v>
      </c>
      <c r="C31" s="24">
        <f>+'Balance Sheet'!C50-'Balance Sheet'!E50</f>
        <v>-2382</v>
      </c>
      <c r="D31" s="24">
        <v>0</v>
      </c>
      <c r="E31" s="24"/>
      <c r="F31" s="24">
        <f t="shared" si="2"/>
        <v>-2382</v>
      </c>
      <c r="G31" s="24"/>
      <c r="H31" s="77">
        <f t="shared" si="3"/>
        <v>-2382</v>
      </c>
      <c r="I31" s="24"/>
      <c r="J31" s="24"/>
      <c r="K31" s="24"/>
    </row>
    <row r="32" spans="2:11" ht="12">
      <c r="B32" s="3" t="s">
        <v>107</v>
      </c>
      <c r="C32" s="24">
        <f>+'Balance Sheet'!C51-'Balance Sheet'!E51</f>
        <v>1</v>
      </c>
      <c r="D32" s="24"/>
      <c r="E32" s="24"/>
      <c r="F32" s="24">
        <f t="shared" si="2"/>
        <v>1</v>
      </c>
      <c r="G32" s="24"/>
      <c r="H32" s="77">
        <f t="shared" si="3"/>
        <v>1</v>
      </c>
      <c r="I32" s="24"/>
      <c r="J32" s="24"/>
      <c r="K32" s="24"/>
    </row>
    <row r="33" spans="2:11" ht="12">
      <c r="B33" s="3" t="s">
        <v>72</v>
      </c>
      <c r="C33" s="24">
        <f>+'Balance Sheet'!C55-'Balance Sheet'!E55+'Income St'!F35-C39</f>
        <v>-641.7270676999999</v>
      </c>
      <c r="D33" s="24">
        <v>0</v>
      </c>
      <c r="E33" s="24"/>
      <c r="F33" s="24">
        <f t="shared" si="2"/>
        <v>-641.7270676999999</v>
      </c>
      <c r="G33" s="24"/>
      <c r="H33" s="77">
        <f t="shared" si="3"/>
        <v>-641.7270676999999</v>
      </c>
      <c r="I33" s="24"/>
      <c r="J33" s="24"/>
      <c r="K33" s="24"/>
    </row>
    <row r="34" spans="2:11" ht="12">
      <c r="B34" s="3" t="s">
        <v>108</v>
      </c>
      <c r="C34" s="24">
        <f>-'Balance Sheet'!C26+'Balance Sheet'!E26+'Balance Sheet'!C54-'Balance Sheet'!E54</f>
        <v>-142</v>
      </c>
      <c r="D34" s="24">
        <v>0</v>
      </c>
      <c r="E34" s="24"/>
      <c r="F34" s="24">
        <f t="shared" si="2"/>
        <v>-142</v>
      </c>
      <c r="G34" s="24"/>
      <c r="H34" s="77">
        <f t="shared" si="3"/>
        <v>-142</v>
      </c>
      <c r="I34" s="24"/>
      <c r="J34" s="24"/>
      <c r="K34" s="24"/>
    </row>
    <row r="35" spans="2:11" ht="12">
      <c r="B35" s="3" t="s">
        <v>315</v>
      </c>
      <c r="C35" s="24">
        <f>-'Balance Sheet'!C19+'Balance Sheet'!E19</f>
        <v>-14</v>
      </c>
      <c r="D35" s="24"/>
      <c r="E35" s="24"/>
      <c r="F35" s="24">
        <f t="shared" si="2"/>
        <v>-14</v>
      </c>
      <c r="G35" s="24"/>
      <c r="H35" s="77">
        <f t="shared" si="3"/>
        <v>-14</v>
      </c>
      <c r="I35" s="24"/>
      <c r="J35" s="24"/>
      <c r="K35" s="24"/>
    </row>
    <row r="36" spans="2:11" ht="12">
      <c r="B36" s="3" t="s">
        <v>223</v>
      </c>
      <c r="C36" s="24">
        <f>+'Balance Sheet'!C46-'Balance Sheet'!E46</f>
        <v>-2</v>
      </c>
      <c r="D36" s="24"/>
      <c r="E36" s="24"/>
      <c r="F36" s="24">
        <f t="shared" si="2"/>
        <v>-2</v>
      </c>
      <c r="G36" s="24"/>
      <c r="H36" s="77">
        <f t="shared" si="3"/>
        <v>-2</v>
      </c>
      <c r="I36" s="24"/>
      <c r="J36" s="24"/>
      <c r="K36" s="24"/>
    </row>
    <row r="37" spans="1:11" ht="12">
      <c r="A37" s="3" t="s">
        <v>433</v>
      </c>
      <c r="C37" s="25">
        <f>SUM(C23:C36)</f>
        <v>2094.2729323000003</v>
      </c>
      <c r="D37" s="25">
        <f>SUM(D23:D34)</f>
        <v>0</v>
      </c>
      <c r="E37" s="24"/>
      <c r="F37" s="25">
        <f>SUM(F23:F36)</f>
        <v>2094.2729323000003</v>
      </c>
      <c r="G37" s="25"/>
      <c r="H37" s="78">
        <f>SUM(H23:H36)</f>
        <v>1805.2729323</v>
      </c>
      <c r="I37" s="25"/>
      <c r="J37" s="25"/>
      <c r="K37" s="25"/>
    </row>
    <row r="38" spans="3:11" ht="12">
      <c r="C38" s="24"/>
      <c r="D38" s="24"/>
      <c r="E38" s="24"/>
      <c r="F38" s="24"/>
      <c r="G38" s="24"/>
      <c r="H38" s="77"/>
      <c r="I38" s="24"/>
      <c r="J38" s="24"/>
      <c r="K38" s="24"/>
    </row>
    <row r="39" spans="2:11" ht="12">
      <c r="B39" s="3" t="s">
        <v>360</v>
      </c>
      <c r="C39" s="217">
        <f>-34.564*3.0668-1.698-1.563+15.397*3.4764+52.059*3.1019-10*3.1019</f>
        <v>74.72706769999996</v>
      </c>
      <c r="D39" s="24"/>
      <c r="E39" s="24"/>
      <c r="F39" s="24">
        <f>+C39+E39</f>
        <v>74.72706769999996</v>
      </c>
      <c r="G39" s="25"/>
      <c r="H39" s="77">
        <f>+F39+G39</f>
        <v>74.72706769999996</v>
      </c>
      <c r="I39" s="25"/>
      <c r="J39" s="24"/>
      <c r="K39" s="24"/>
    </row>
    <row r="40" spans="1:11" ht="12">
      <c r="A40" s="3" t="s">
        <v>0</v>
      </c>
      <c r="C40" s="25">
        <f>SUM(C37:C39)</f>
        <v>2169.0000000000005</v>
      </c>
      <c r="D40" s="25">
        <f>SUM(D37:D39)</f>
        <v>0</v>
      </c>
      <c r="E40" s="24"/>
      <c r="F40" s="25">
        <f>SUM(F37:F39)</f>
        <v>2169.0000000000005</v>
      </c>
      <c r="G40" s="25"/>
      <c r="H40" s="78">
        <f>SUM(H37:H39)</f>
        <v>1880</v>
      </c>
      <c r="I40" s="25"/>
      <c r="J40" s="25"/>
      <c r="K40" s="25"/>
    </row>
    <row r="41" spans="3:11" ht="12">
      <c r="C41" s="25"/>
      <c r="D41" s="25"/>
      <c r="E41" s="24"/>
      <c r="F41" s="25"/>
      <c r="G41" s="25"/>
      <c r="H41" s="78"/>
      <c r="I41" s="24"/>
      <c r="J41" s="25"/>
      <c r="K41" s="25"/>
    </row>
    <row r="42" spans="1:11" ht="12">
      <c r="A42" s="23" t="s">
        <v>1</v>
      </c>
      <c r="C42" s="24"/>
      <c r="D42" s="24"/>
      <c r="E42" s="24"/>
      <c r="F42" s="24"/>
      <c r="G42" s="24"/>
      <c r="H42" s="77"/>
      <c r="I42" s="24"/>
      <c r="J42" s="24"/>
      <c r="K42" s="24"/>
    </row>
    <row r="43" spans="3:11" ht="12">
      <c r="C43" s="24"/>
      <c r="D43" s="24"/>
      <c r="E43" s="24"/>
      <c r="F43" s="24"/>
      <c r="G43" s="24"/>
      <c r="H43" s="77"/>
      <c r="I43" s="24"/>
      <c r="J43" s="24"/>
      <c r="K43" s="24"/>
    </row>
    <row r="44" spans="2:11" ht="12">
      <c r="B44" s="3" t="s">
        <v>283</v>
      </c>
      <c r="C44" s="24">
        <f>-'Balance Sheet'!C17+'Balance Sheet'!E17-C19</f>
        <v>62</v>
      </c>
      <c r="D44" s="24">
        <v>0</v>
      </c>
      <c r="E44" s="24"/>
      <c r="F44" s="24">
        <f>+C44+E44</f>
        <v>62</v>
      </c>
      <c r="G44" s="24">
        <v>0</v>
      </c>
      <c r="H44" s="77">
        <f>+F44+G44</f>
        <v>62</v>
      </c>
      <c r="I44" s="24"/>
      <c r="J44" s="24"/>
      <c r="K44" s="24"/>
    </row>
    <row r="45" spans="2:11" ht="12">
      <c r="B45" s="3" t="s">
        <v>117</v>
      </c>
      <c r="C45" s="24"/>
      <c r="D45" s="24"/>
      <c r="E45" s="24"/>
      <c r="F45" s="24">
        <f>+C45+E45</f>
        <v>0</v>
      </c>
      <c r="G45" s="24"/>
      <c r="H45" s="77">
        <f>+F45+G45</f>
        <v>0</v>
      </c>
      <c r="I45" s="24"/>
      <c r="J45" s="24"/>
      <c r="K45" s="24"/>
    </row>
    <row r="46" spans="2:11" ht="12">
      <c r="B46" s="3" t="s">
        <v>2</v>
      </c>
      <c r="C46" s="24">
        <f>-'Balance Sheet'!C15+'Balance Sheet'!E15-C18</f>
        <v>-740</v>
      </c>
      <c r="D46" s="24">
        <v>0</v>
      </c>
      <c r="E46" s="24"/>
      <c r="F46" s="24">
        <f>+C46+E46</f>
        <v>-740</v>
      </c>
      <c r="G46" s="25"/>
      <c r="H46" s="77">
        <f>+F46+G46</f>
        <v>-740</v>
      </c>
      <c r="I46" s="25"/>
      <c r="J46" s="24"/>
      <c r="K46" s="24"/>
    </row>
    <row r="47" spans="2:11" ht="12">
      <c r="B47" s="216" t="s">
        <v>319</v>
      </c>
      <c r="C47" s="24">
        <f>-'Balance Sheet'!C16+'Balance Sheet'!E16-C20</f>
        <v>-184</v>
      </c>
      <c r="D47" s="24"/>
      <c r="E47" s="24"/>
      <c r="F47" s="24">
        <f>+C47+E47</f>
        <v>-184</v>
      </c>
      <c r="G47" s="25"/>
      <c r="H47" s="77">
        <f>+F47+G47</f>
        <v>-184</v>
      </c>
      <c r="I47" s="25"/>
      <c r="J47" s="24"/>
      <c r="K47" s="24"/>
    </row>
    <row r="48" spans="1:11" ht="12">
      <c r="A48" s="3" t="s">
        <v>4</v>
      </c>
      <c r="C48" s="25">
        <f>SUM(C42:C47)</f>
        <v>-862</v>
      </c>
      <c r="D48" s="25">
        <v>0</v>
      </c>
      <c r="E48" s="24"/>
      <c r="F48" s="25">
        <f>SUM(F42:F47)</f>
        <v>-862</v>
      </c>
      <c r="G48" s="25"/>
      <c r="H48" s="78">
        <f>SUM(H42:H47)</f>
        <v>-862</v>
      </c>
      <c r="I48" s="25"/>
      <c r="J48" s="25"/>
      <c r="K48" s="25"/>
    </row>
    <row r="49" spans="3:11" ht="12">
      <c r="C49" s="24"/>
      <c r="D49" s="24"/>
      <c r="E49" s="24"/>
      <c r="F49" s="24"/>
      <c r="G49" s="24"/>
      <c r="H49" s="77"/>
      <c r="I49" s="24"/>
      <c r="J49" s="24"/>
      <c r="K49" s="24"/>
    </row>
    <row r="50" spans="1:11" ht="12">
      <c r="A50" s="23" t="s">
        <v>5</v>
      </c>
      <c r="C50" s="25"/>
      <c r="D50" s="25"/>
      <c r="E50" s="24"/>
      <c r="F50" s="25"/>
      <c r="G50" s="25"/>
      <c r="H50" s="78"/>
      <c r="I50" s="25"/>
      <c r="J50" s="25"/>
      <c r="K50" s="25"/>
    </row>
    <row r="51" spans="3:11" ht="12">
      <c r="C51" s="24"/>
      <c r="D51" s="24"/>
      <c r="E51" s="24"/>
      <c r="F51" s="24"/>
      <c r="G51" s="24"/>
      <c r="H51" s="77"/>
      <c r="I51" s="24"/>
      <c r="J51" s="24"/>
      <c r="K51" s="24"/>
    </row>
    <row r="52" spans="2:11" ht="12">
      <c r="B52" s="3" t="s">
        <v>301</v>
      </c>
      <c r="C52" s="24">
        <f>+'Balance Sheet'!C53-'Balance Sheet'!E53</f>
        <v>545</v>
      </c>
      <c r="D52" s="24">
        <v>0</v>
      </c>
      <c r="E52" s="24"/>
      <c r="F52" s="24">
        <f aca="true" t="shared" si="4" ref="F52:F57">+C52+E52</f>
        <v>545</v>
      </c>
      <c r="G52" s="25"/>
      <c r="H52" s="77">
        <f aca="true" t="shared" si="5" ref="H52:H57">+F52+G52</f>
        <v>545</v>
      </c>
      <c r="I52" s="24"/>
      <c r="J52" s="24"/>
      <c r="K52" s="24"/>
    </row>
    <row r="53" spans="2:11" ht="12">
      <c r="B53" s="3" t="s">
        <v>289</v>
      </c>
      <c r="C53" s="24">
        <f>+'Balance Sheet'!C45-'Balance Sheet'!E45</f>
        <v>30</v>
      </c>
      <c r="D53" s="24"/>
      <c r="E53" s="24"/>
      <c r="F53" s="24">
        <f t="shared" si="4"/>
        <v>30</v>
      </c>
      <c r="G53" s="25"/>
      <c r="H53" s="77">
        <f t="shared" si="5"/>
        <v>30</v>
      </c>
      <c r="I53" s="24"/>
      <c r="J53" s="24"/>
      <c r="K53" s="24"/>
    </row>
    <row r="54" spans="2:11" ht="12">
      <c r="B54" s="3" t="s">
        <v>152</v>
      </c>
      <c r="C54" s="93">
        <v>0</v>
      </c>
      <c r="D54" s="24">
        <v>0</v>
      </c>
      <c r="E54" s="24"/>
      <c r="F54" s="24">
        <f t="shared" si="4"/>
        <v>0</v>
      </c>
      <c r="G54" s="25"/>
      <c r="H54" s="77">
        <f t="shared" si="5"/>
        <v>0</v>
      </c>
      <c r="I54" s="24"/>
      <c r="J54" s="24"/>
      <c r="K54" s="24"/>
    </row>
    <row r="55" spans="2:11" ht="12">
      <c r="B55" s="3" t="s">
        <v>136</v>
      </c>
      <c r="C55" s="93">
        <v>0</v>
      </c>
      <c r="D55" s="24"/>
      <c r="E55" s="24"/>
      <c r="F55" s="24">
        <f t="shared" si="4"/>
        <v>0</v>
      </c>
      <c r="G55" s="25"/>
      <c r="H55" s="77">
        <f t="shared" si="5"/>
        <v>0</v>
      </c>
      <c r="I55" s="24"/>
      <c r="J55" s="24"/>
      <c r="K55" s="24"/>
    </row>
    <row r="56" spans="2:11" ht="12">
      <c r="B56" s="3" t="s">
        <v>151</v>
      </c>
      <c r="C56" s="93">
        <f>+'Balance Sheet'!C37-'Balance Sheet'!E37</f>
        <v>0</v>
      </c>
      <c r="D56" s="24"/>
      <c r="E56" s="24"/>
      <c r="F56" s="24">
        <f t="shared" si="4"/>
        <v>0</v>
      </c>
      <c r="G56" s="25"/>
      <c r="H56" s="77">
        <f t="shared" si="5"/>
        <v>0</v>
      </c>
      <c r="I56" s="24"/>
      <c r="J56" s="24"/>
      <c r="K56" s="24"/>
    </row>
    <row r="57" spans="2:11" ht="12">
      <c r="B57" s="3" t="s">
        <v>85</v>
      </c>
      <c r="C57" s="24">
        <f>+'Balance Sheet'!C38-'Balance Sheet'!E38-C21</f>
        <v>-121</v>
      </c>
      <c r="D57" s="24">
        <v>0</v>
      </c>
      <c r="E57" s="24"/>
      <c r="F57" s="24">
        <f t="shared" si="4"/>
        <v>-121</v>
      </c>
      <c r="G57" s="24">
        <v>121</v>
      </c>
      <c r="H57" s="59">
        <f t="shared" si="5"/>
        <v>0</v>
      </c>
      <c r="I57" s="24"/>
      <c r="J57" s="24"/>
      <c r="K57" s="24"/>
    </row>
    <row r="58" spans="1:11" ht="12">
      <c r="A58" s="3" t="s">
        <v>121</v>
      </c>
      <c r="C58" s="25">
        <f>SUM(C50:C57)</f>
        <v>454</v>
      </c>
      <c r="D58" s="25">
        <v>0</v>
      </c>
      <c r="E58" s="24"/>
      <c r="F58" s="25">
        <f>SUM(F50:F57)</f>
        <v>454</v>
      </c>
      <c r="G58" s="24"/>
      <c r="H58" s="78">
        <f>SUM(H50:H57)</f>
        <v>575</v>
      </c>
      <c r="I58" s="24"/>
      <c r="J58" s="24"/>
      <c r="K58" s="24"/>
    </row>
    <row r="59" spans="3:11" ht="12">
      <c r="C59" s="24"/>
      <c r="D59" s="24"/>
      <c r="E59" s="24"/>
      <c r="F59" s="24"/>
      <c r="G59" s="24"/>
      <c r="H59" s="77"/>
      <c r="I59" s="24"/>
      <c r="J59" s="24"/>
      <c r="K59" s="24"/>
    </row>
    <row r="60" spans="1:11" ht="12">
      <c r="A60" s="3" t="s">
        <v>122</v>
      </c>
      <c r="C60" s="24"/>
      <c r="D60" s="24"/>
      <c r="E60" s="24"/>
      <c r="F60" s="24"/>
      <c r="G60" s="24">
        <f>-SUM(G14:G59)</f>
        <v>168</v>
      </c>
      <c r="H60" s="77">
        <f>+F60+G60</f>
        <v>168</v>
      </c>
      <c r="I60" s="24"/>
      <c r="J60" s="24"/>
      <c r="K60" s="24"/>
    </row>
    <row r="61" spans="3:11" ht="12">
      <c r="C61" s="24"/>
      <c r="D61" s="24"/>
      <c r="E61" s="24"/>
      <c r="F61" s="24"/>
      <c r="G61" s="24"/>
      <c r="H61" s="77"/>
      <c r="I61" s="24"/>
      <c r="J61" s="24"/>
      <c r="K61" s="24"/>
    </row>
    <row r="62" spans="1:11" ht="12">
      <c r="A62" s="23" t="s">
        <v>109</v>
      </c>
      <c r="C62" s="24">
        <f>C40+C48+C58</f>
        <v>1761.0000000000005</v>
      </c>
      <c r="D62" s="24">
        <v>0</v>
      </c>
      <c r="E62" s="24"/>
      <c r="F62" s="24">
        <f>F40+F48+F58+F60</f>
        <v>1761.0000000000005</v>
      </c>
      <c r="G62" s="24"/>
      <c r="H62" s="77">
        <f>H40+H48+H58+H60</f>
        <v>1761</v>
      </c>
      <c r="I62" s="24"/>
      <c r="J62" s="24"/>
      <c r="K62" s="24"/>
    </row>
    <row r="63" spans="1:11" ht="12">
      <c r="A63" s="23" t="s">
        <v>174</v>
      </c>
      <c r="C63" s="24">
        <v>8617</v>
      </c>
      <c r="D63" s="24">
        <v>0</v>
      </c>
      <c r="E63" s="24"/>
      <c r="F63" s="24">
        <f>+C63</f>
        <v>8617</v>
      </c>
      <c r="G63" s="24"/>
      <c r="H63" s="77">
        <f>+C63</f>
        <v>8617</v>
      </c>
      <c r="I63" s="24"/>
      <c r="J63" s="24"/>
      <c r="K63" s="24"/>
    </row>
    <row r="64" spans="1:11" ht="12">
      <c r="A64" s="95" t="s">
        <v>175</v>
      </c>
      <c r="B64" s="96"/>
      <c r="C64" s="25">
        <f>SUM(C62:C63)</f>
        <v>10378</v>
      </c>
      <c r="D64" s="25">
        <f>SUM(D62:D63)</f>
        <v>0</v>
      </c>
      <c r="E64" s="24"/>
      <c r="F64" s="25">
        <f>SUM(F62:F63)</f>
        <v>10378</v>
      </c>
      <c r="G64" s="25"/>
      <c r="H64" s="78">
        <f>SUM(H62:H63)</f>
        <v>10378</v>
      </c>
      <c r="I64" s="25"/>
      <c r="J64" s="25"/>
      <c r="K64" s="25"/>
    </row>
    <row r="65" spans="3:11" ht="12">
      <c r="C65" s="24"/>
      <c r="D65" s="24"/>
      <c r="E65" s="24"/>
      <c r="F65" s="24"/>
      <c r="G65" s="24"/>
      <c r="H65" s="77"/>
      <c r="I65" s="24"/>
      <c r="J65" s="24"/>
      <c r="K65" s="24"/>
    </row>
    <row r="66" spans="2:11" ht="12">
      <c r="B66" s="94" t="s">
        <v>381</v>
      </c>
      <c r="C66" s="60">
        <f>+'Balance Sheet'!C28+'Balance Sheet'!C27</f>
        <v>10378</v>
      </c>
      <c r="D66" s="24"/>
      <c r="E66" s="24">
        <f>SUM(E15:E65)</f>
        <v>0</v>
      </c>
      <c r="F66" s="24"/>
      <c r="G66" s="24">
        <f>SUM(G15:G65)</f>
        <v>0</v>
      </c>
      <c r="H66" s="24"/>
      <c r="I66" s="24"/>
      <c r="J66" s="24"/>
      <c r="K66" s="24"/>
    </row>
    <row r="67" spans="3:11" ht="12">
      <c r="C67" s="24"/>
      <c r="D67" s="24"/>
      <c r="E67" s="76" t="s">
        <v>118</v>
      </c>
      <c r="F67" s="24"/>
      <c r="G67" s="76" t="s">
        <v>118</v>
      </c>
      <c r="H67" s="24"/>
      <c r="I67" s="24"/>
      <c r="J67" s="24"/>
      <c r="K67" s="24"/>
    </row>
    <row r="68" spans="2:11" ht="12">
      <c r="B68" s="97" t="s">
        <v>137</v>
      </c>
      <c r="C68" s="119">
        <f>+C64-C66</f>
        <v>0</v>
      </c>
      <c r="D68" s="25"/>
      <c r="E68" s="24"/>
      <c r="F68" s="25"/>
      <c r="G68" s="25"/>
      <c r="H68" s="25"/>
      <c r="I68" s="25"/>
      <c r="J68" s="25"/>
      <c r="K68" s="25"/>
    </row>
    <row r="69" spans="3:11" ht="12">
      <c r="C69" s="24"/>
      <c r="D69" s="24"/>
      <c r="E69" s="24"/>
      <c r="F69" s="24"/>
      <c r="G69" s="24"/>
      <c r="H69" s="24"/>
      <c r="I69" s="24"/>
      <c r="J69" s="24"/>
      <c r="K69" s="24"/>
    </row>
    <row r="70" spans="3:11" ht="12">
      <c r="C70" s="25"/>
      <c r="D70" s="25"/>
      <c r="E70" s="24"/>
      <c r="F70" s="25"/>
      <c r="G70" s="25"/>
      <c r="H70" s="25"/>
      <c r="I70" s="25"/>
      <c r="J70" s="25"/>
      <c r="K70" s="25"/>
    </row>
    <row r="71" spans="3:11" ht="12">
      <c r="C71" s="25"/>
      <c r="D71" s="25"/>
      <c r="E71" s="24"/>
      <c r="F71" s="25"/>
      <c r="G71" s="25"/>
      <c r="H71" s="25"/>
      <c r="I71" s="25"/>
      <c r="J71" s="25"/>
      <c r="K71" s="25"/>
    </row>
    <row r="72" spans="3:11" ht="12">
      <c r="C72" s="24"/>
      <c r="D72" s="24"/>
      <c r="E72" s="24"/>
      <c r="F72" s="24"/>
      <c r="G72" s="24"/>
      <c r="H72" s="24"/>
      <c r="I72" s="24"/>
      <c r="J72" s="24"/>
      <c r="K72" s="24"/>
    </row>
    <row r="73" spans="3:11" ht="12">
      <c r="C73" s="25"/>
      <c r="D73" s="25"/>
      <c r="E73" s="24"/>
      <c r="F73" s="25"/>
      <c r="G73" s="25"/>
      <c r="H73" s="25"/>
      <c r="I73" s="25"/>
      <c r="J73" s="25"/>
      <c r="K73" s="25"/>
    </row>
    <row r="74" spans="3:11" ht="12">
      <c r="C74" s="24"/>
      <c r="D74" s="24"/>
      <c r="E74" s="24"/>
      <c r="F74" s="24"/>
      <c r="G74" s="24"/>
      <c r="H74" s="24"/>
      <c r="I74" s="24"/>
      <c r="J74" s="24"/>
      <c r="K74" s="24"/>
    </row>
    <row r="75" spans="3:11" ht="12">
      <c r="C75" s="24" t="s">
        <v>369</v>
      </c>
      <c r="D75" s="3" t="s">
        <v>302</v>
      </c>
      <c r="E75" s="24" t="s">
        <v>148</v>
      </c>
      <c r="F75" s="24"/>
      <c r="G75" s="24" t="s">
        <v>196</v>
      </c>
      <c r="H75" s="24"/>
      <c r="I75" s="24"/>
      <c r="J75" s="24"/>
      <c r="K75" s="24"/>
    </row>
    <row r="76" spans="2:11" ht="12">
      <c r="B76" s="23" t="s">
        <v>192</v>
      </c>
      <c r="C76" s="24"/>
      <c r="E76" s="24"/>
      <c r="F76" s="24"/>
      <c r="G76" s="24"/>
      <c r="H76" s="24"/>
      <c r="I76" s="24"/>
      <c r="J76" s="24"/>
      <c r="K76" s="24"/>
    </row>
    <row r="77" spans="2:7" ht="12">
      <c r="B77" s="3" t="s">
        <v>193</v>
      </c>
      <c r="C77" s="53">
        <f>100751+14908</f>
        <v>115659</v>
      </c>
      <c r="D77" s="170">
        <f>+C77-E77-G77</f>
        <v>75370.56</v>
      </c>
      <c r="E77" s="53">
        <v>40288.44</v>
      </c>
      <c r="F77" s="3" t="s">
        <v>194</v>
      </c>
      <c r="G77" s="170">
        <v>0</v>
      </c>
    </row>
    <row r="78" spans="2:7" ht="12">
      <c r="B78" s="3" t="s">
        <v>195</v>
      </c>
      <c r="C78" s="53">
        <f>8043*3.2167</f>
        <v>25871.9181</v>
      </c>
      <c r="D78" s="170">
        <f>+C78-E78-G78</f>
        <v>3971.8155789999983</v>
      </c>
      <c r="E78" s="53">
        <v>10513.800012</v>
      </c>
      <c r="G78" s="170">
        <v>11386.302509000001</v>
      </c>
    </row>
    <row r="79" spans="3:7" ht="12">
      <c r="C79" s="171">
        <f>SUM(C77:C78)</f>
        <v>141530.9181</v>
      </c>
      <c r="D79" s="171">
        <f>SUM(D77:D78)</f>
        <v>79342.375579</v>
      </c>
      <c r="E79" s="171">
        <f>SUM(E77:E78)</f>
        <v>50802.240012</v>
      </c>
      <c r="G79" s="170">
        <f>SUM(G77:G78)</f>
        <v>11386.302509000001</v>
      </c>
    </row>
    <row r="82" spans="2:6" s="23" customFormat="1" ht="12">
      <c r="B82" s="185" t="s">
        <v>309</v>
      </c>
      <c r="C82" s="188" t="s">
        <v>305</v>
      </c>
      <c r="D82" s="188" t="s">
        <v>306</v>
      </c>
      <c r="E82" s="188" t="s">
        <v>307</v>
      </c>
      <c r="F82" s="188" t="s">
        <v>308</v>
      </c>
    </row>
    <row r="83" spans="2:6" ht="12">
      <c r="B83" s="180" t="s">
        <v>303</v>
      </c>
      <c r="C83" s="180"/>
      <c r="D83" s="186">
        <v>100000</v>
      </c>
      <c r="E83" s="186"/>
      <c r="F83" s="186">
        <v>258000</v>
      </c>
    </row>
    <row r="84" spans="2:6" ht="12">
      <c r="B84" s="180"/>
      <c r="C84" s="180"/>
      <c r="D84" s="186"/>
      <c r="E84" s="186"/>
      <c r="F84" s="186"/>
    </row>
    <row r="85" spans="2:6" ht="12">
      <c r="B85" s="180"/>
      <c r="C85" s="180"/>
      <c r="D85" s="186"/>
      <c r="E85" s="186"/>
      <c r="F85" s="186"/>
    </row>
    <row r="86" spans="2:6" ht="12">
      <c r="B86" s="180" t="s">
        <v>304</v>
      </c>
      <c r="C86" s="187">
        <f>+D79</f>
        <v>79342.375579</v>
      </c>
      <c r="D86" s="186">
        <v>21000</v>
      </c>
      <c r="E86" s="186">
        <f>+C79</f>
        <v>141530.9181</v>
      </c>
      <c r="F86" s="186">
        <v>117000</v>
      </c>
    </row>
    <row r="88" ht="12">
      <c r="C88" s="3">
        <v>3.6465</v>
      </c>
    </row>
    <row r="89" ht="12">
      <c r="C89" s="3">
        <v>3.2167</v>
      </c>
    </row>
    <row r="91" spans="2:6" ht="12">
      <c r="B91" s="23" t="s">
        <v>310</v>
      </c>
      <c r="C91" s="53"/>
      <c r="D91" s="53"/>
      <c r="E91" s="53"/>
      <c r="F91" s="65"/>
    </row>
    <row r="92" spans="2:6" ht="12">
      <c r="B92" s="3" t="s">
        <v>311</v>
      </c>
      <c r="C92" s="53">
        <f>2.69*3.6465</f>
        <v>9.809085</v>
      </c>
      <c r="D92" s="53"/>
      <c r="E92" s="53">
        <f>12.35*3.6465</f>
        <v>45.034275</v>
      </c>
      <c r="F92" s="65"/>
    </row>
    <row r="93" spans="2:6" ht="12">
      <c r="B93" s="3" t="s">
        <v>312</v>
      </c>
      <c r="C93" s="53">
        <f>553.67*3.2167</f>
        <v>1780.9902889999998</v>
      </c>
      <c r="D93" s="53"/>
      <c r="E93" s="53">
        <f>610.26*3.2167</f>
        <v>1963.023342</v>
      </c>
      <c r="F93" s="65"/>
    </row>
    <row r="94" spans="2:6" ht="12">
      <c r="B94" s="3" t="s">
        <v>313</v>
      </c>
      <c r="C94" s="53">
        <f>19796.76*3.2167</f>
        <v>63680.23789199999</v>
      </c>
      <c r="D94" s="53"/>
      <c r="E94" s="53">
        <f>63722.27*3.2167</f>
        <v>204975.42590899998</v>
      </c>
      <c r="F94" s="65"/>
    </row>
    <row r="95" spans="2:6" ht="12">
      <c r="B95" s="3" t="s">
        <v>314</v>
      </c>
      <c r="C95" s="53">
        <f>29.03*0.8591*3.2167</f>
        <v>80.22344613909999</v>
      </c>
      <c r="D95" s="53"/>
      <c r="E95" s="53">
        <f>62.86*0.8591*3.2167</f>
        <v>173.7115337342</v>
      </c>
      <c r="F95" s="65"/>
    </row>
  </sheetData>
  <sheetProtection/>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lindathien</cp:lastModifiedBy>
  <cp:lastPrinted>2007-09-24T21:00:18Z</cp:lastPrinted>
  <dcterms:created xsi:type="dcterms:W3CDTF">2004-11-30T04:22:14Z</dcterms:created>
  <dcterms:modified xsi:type="dcterms:W3CDTF">2007-09-27T07:10:33Z</dcterms:modified>
  <cp:category/>
  <cp:version/>
  <cp:contentType/>
  <cp:contentStatus/>
</cp:coreProperties>
</file>